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.Ouf\Odoo\Odoo\Budget\Cash Flow\"/>
    </mc:Choice>
  </mc:AlternateContent>
  <xr:revisionPtr revIDLastSave="0" documentId="13_ncr:1_{AA20034D-A5B2-46B9-8788-7B16B510C2FC}" xr6:coauthVersionLast="47" xr6:coauthVersionMax="47" xr10:uidLastSave="{00000000-0000-0000-0000-000000000000}"/>
  <bookViews>
    <workbookView xWindow="-120" yWindow="-120" windowWidth="29040" windowHeight="15840" tabRatio="931" activeTab="8" xr2:uid="{00000000-000D-0000-FFFF-FFFF00000000}"/>
  </bookViews>
  <sheets>
    <sheet name="2024" sheetId="16" r:id="rId1"/>
    <sheet name="2024 1,5-2024" sheetId="23" r:id="rId2"/>
    <sheet name="Chart Breakeven" sheetId="17" r:id="rId3"/>
    <sheet name="Chart Breakeven (2)" sheetId="18" r:id="rId4"/>
    <sheet name="Chart Breakeven (3)" sheetId="19" r:id="rId5"/>
    <sheet name="Chart Breakeven (4)" sheetId="20" r:id="rId6"/>
    <sheet name="Chart Breakeven (5)" sheetId="21" r:id="rId7"/>
    <sheet name="Chart Breakeven (6)" sheetId="22" r:id="rId8"/>
    <sheet name="1" sheetId="4" r:id="rId9"/>
    <sheet name="2" sheetId="5" r:id="rId10"/>
    <sheet name="3" sheetId="6" r:id="rId11"/>
    <sheet name="4" sheetId="7" r:id="rId12"/>
    <sheet name="5" sheetId="8" r:id="rId13"/>
    <sheet name="6" sheetId="9" r:id="rId14"/>
    <sheet name="7" sheetId="10" r:id="rId15"/>
    <sheet name="8" sheetId="11" r:id="rId16"/>
    <sheet name="9" sheetId="12" r:id="rId17"/>
    <sheet name="10" sheetId="13" r:id="rId18"/>
    <sheet name="11" sheetId="14" r:id="rId19"/>
    <sheet name="12" sheetId="15" r:id="rId20"/>
    <sheet name="Cash Flow 2024" sheetId="1" r:id="rId21"/>
    <sheet name="Cash Flow 2024 - All Journ" sheetId="3" r:id="rId22"/>
    <sheet name="Filters" sheetId="2" r:id="rId23"/>
  </sheets>
  <externalReferences>
    <externalReference r:id="rId24"/>
  </externalReferences>
  <definedNames>
    <definedName name="_xlchart.v1.0" hidden="1">'Chart Breakeven'!$C$5</definedName>
    <definedName name="_xlchart.v1.1" hidden="1">'Chart Breakeven'!$C$7</definedName>
    <definedName name="_xlchart.v1.2" hidden="1">'Chart Breakeven'!$D$3:$O$3</definedName>
    <definedName name="_xlchart.v1.3" hidden="1">'Chart Breakeven'!$D$5:$O$5</definedName>
    <definedName name="_xlchart.v1.4" hidden="1">'Chart Breakeven'!$D$7:$O$7</definedName>
    <definedName name="_xlnm.Print_Area" localSheetId="0">'2024'!$B$1:$N$53</definedName>
    <definedName name="_xlnm.Print_Area" localSheetId="1">'2024 1,5-2024'!$B$1:$K$53</definedName>
    <definedName name="_xlnm.Print_Area" localSheetId="6">'Chart Breakeven (5)'!$A$1:$K$172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" i="4" l="1"/>
  <c r="D39" i="4"/>
  <c r="D30" i="4"/>
  <c r="D29" i="4"/>
  <c r="D28" i="4"/>
  <c r="D27" i="4"/>
  <c r="D26" i="4"/>
  <c r="D25" i="4"/>
  <c r="D24" i="4"/>
  <c r="D23" i="4"/>
  <c r="D22" i="4"/>
  <c r="D21" i="4"/>
  <c r="D15" i="4"/>
  <c r="D14" i="4"/>
  <c r="D13" i="4"/>
  <c r="D8" i="4"/>
  <c r="D7" i="4"/>
  <c r="D6" i="4"/>
  <c r="D15" i="23"/>
  <c r="D13" i="23" s="1"/>
  <c r="D10" i="23"/>
  <c r="D12" i="4" s="1"/>
  <c r="J7" i="23"/>
  <c r="F7" i="23"/>
  <c r="D7" i="23"/>
  <c r="D42" i="23"/>
  <c r="N42" i="23" s="1"/>
  <c r="O42" i="23" s="1"/>
  <c r="D39" i="23"/>
  <c r="D37" i="4" s="1"/>
  <c r="C18" i="23"/>
  <c r="F44" i="4"/>
  <c r="F43" i="4"/>
  <c r="C13" i="23"/>
  <c r="L4" i="23"/>
  <c r="L49" i="23" s="1"/>
  <c r="F4" i="23"/>
  <c r="F49" i="23" s="1"/>
  <c r="D4" i="23"/>
  <c r="D49" i="23" s="1"/>
  <c r="E4" i="23"/>
  <c r="E49" i="23" s="1"/>
  <c r="D10" i="16"/>
  <c r="E10" i="16"/>
  <c r="F10" i="16"/>
  <c r="E12" i="23"/>
  <c r="F11" i="23"/>
  <c r="F5" i="23"/>
  <c r="D11" i="23"/>
  <c r="D16" i="4" s="1"/>
  <c r="N48" i="23"/>
  <c r="O48" i="23" s="1"/>
  <c r="N41" i="23"/>
  <c r="O41" i="23" s="1"/>
  <c r="N31" i="23"/>
  <c r="O31" i="23" s="1"/>
  <c r="N20" i="23"/>
  <c r="O20" i="23" s="1"/>
  <c r="N12" i="23"/>
  <c r="O12" i="23" s="1"/>
  <c r="N6" i="23"/>
  <c r="O6" i="23" s="1"/>
  <c r="L5" i="23"/>
  <c r="L7" i="23" s="1"/>
  <c r="J5" i="23"/>
  <c r="J4" i="23" s="1"/>
  <c r="J49" i="23" s="1"/>
  <c r="H5" i="23"/>
  <c r="H4" i="23" s="1"/>
  <c r="H49" i="23" s="1"/>
  <c r="M47" i="23"/>
  <c r="M46" i="23"/>
  <c r="M45" i="23"/>
  <c r="M44" i="23"/>
  <c r="M43" i="23"/>
  <c r="M40" i="23"/>
  <c r="M39" i="23"/>
  <c r="M38" i="23"/>
  <c r="M37" i="23"/>
  <c r="M36" i="23"/>
  <c r="M35" i="23"/>
  <c r="M34" i="23"/>
  <c r="M33" i="23"/>
  <c r="M32" i="23"/>
  <c r="M30" i="23"/>
  <c r="M29" i="23"/>
  <c r="M28" i="23"/>
  <c r="M27" i="23"/>
  <c r="M26" i="23"/>
  <c r="M25" i="23"/>
  <c r="M24" i="23"/>
  <c r="M23" i="23"/>
  <c r="M22" i="23"/>
  <c r="M21" i="23"/>
  <c r="M18" i="23"/>
  <c r="M17" i="23"/>
  <c r="M16" i="23"/>
  <c r="M15" i="23"/>
  <c r="M14" i="23"/>
  <c r="M13" i="23"/>
  <c r="M11" i="23"/>
  <c r="M10" i="23"/>
  <c r="M9" i="23"/>
  <c r="M8" i="23"/>
  <c r="M7" i="23"/>
  <c r="M6" i="23"/>
  <c r="M4" i="23"/>
  <c r="M49" i="23" s="1"/>
  <c r="L47" i="23"/>
  <c r="L46" i="23"/>
  <c r="L45" i="23"/>
  <c r="L44" i="23" s="1"/>
  <c r="L43" i="23"/>
  <c r="L40" i="23"/>
  <c r="L39" i="23"/>
  <c r="L38" i="23"/>
  <c r="L37" i="23"/>
  <c r="L36" i="23"/>
  <c r="L35" i="23"/>
  <c r="L34" i="23"/>
  <c r="L33" i="23"/>
  <c r="L32" i="23"/>
  <c r="L30" i="23"/>
  <c r="L29" i="23"/>
  <c r="L28" i="23"/>
  <c r="L27" i="23"/>
  <c r="L26" i="23"/>
  <c r="L25" i="23"/>
  <c r="L24" i="23"/>
  <c r="L23" i="23"/>
  <c r="L22" i="23" s="1"/>
  <c r="L21" i="23"/>
  <c r="L18" i="23"/>
  <c r="L17" i="23" s="1"/>
  <c r="L16" i="23"/>
  <c r="L15" i="23"/>
  <c r="L14" i="23"/>
  <c r="L13" i="23" s="1"/>
  <c r="L11" i="23"/>
  <c r="L10" i="23"/>
  <c r="L9" i="23"/>
  <c r="L8" i="23" s="1"/>
  <c r="J47" i="23"/>
  <c r="J46" i="23"/>
  <c r="J45" i="23"/>
  <c r="J44" i="23" s="1"/>
  <c r="J43" i="23"/>
  <c r="J40" i="23"/>
  <c r="J39" i="23"/>
  <c r="J38" i="23"/>
  <c r="J37" i="23"/>
  <c r="J36" i="23"/>
  <c r="J35" i="23"/>
  <c r="J34" i="23"/>
  <c r="J33" i="23"/>
  <c r="J32" i="23"/>
  <c r="J30" i="23"/>
  <c r="J28" i="23"/>
  <c r="J27" i="23"/>
  <c r="J26" i="23"/>
  <c r="J25" i="23"/>
  <c r="J24" i="23"/>
  <c r="J23" i="23"/>
  <c r="J22" i="23" s="1"/>
  <c r="J21" i="23"/>
  <c r="J18" i="23"/>
  <c r="J17" i="23" s="1"/>
  <c r="J16" i="23"/>
  <c r="J15" i="23"/>
  <c r="J14" i="23"/>
  <c r="J13" i="23" s="1"/>
  <c r="J11" i="23"/>
  <c r="J10" i="23"/>
  <c r="J9" i="23"/>
  <c r="J8" i="23" s="1"/>
  <c r="H47" i="23"/>
  <c r="H46" i="23"/>
  <c r="H45" i="23"/>
  <c r="H43" i="23"/>
  <c r="H40" i="23"/>
  <c r="H39" i="23"/>
  <c r="H38" i="23"/>
  <c r="H37" i="23"/>
  <c r="H36" i="23"/>
  <c r="H35" i="23"/>
  <c r="H34" i="23"/>
  <c r="H33" i="23"/>
  <c r="H32" i="23"/>
  <c r="H30" i="23"/>
  <c r="H29" i="23"/>
  <c r="N29" i="23" s="1"/>
  <c r="O29" i="23" s="1"/>
  <c r="H28" i="23"/>
  <c r="H27" i="23"/>
  <c r="H26" i="23"/>
  <c r="H25" i="23"/>
  <c r="H24" i="23"/>
  <c r="H23" i="23"/>
  <c r="H21" i="23"/>
  <c r="H18" i="23"/>
  <c r="H17" i="23" s="1"/>
  <c r="H16" i="23"/>
  <c r="H15" i="23"/>
  <c r="H14" i="23"/>
  <c r="H11" i="23"/>
  <c r="H10" i="23"/>
  <c r="H9" i="23"/>
  <c r="F47" i="23"/>
  <c r="F46" i="23"/>
  <c r="F45" i="23"/>
  <c r="F44" i="23" s="1"/>
  <c r="F43" i="23"/>
  <c r="F40" i="23"/>
  <c r="F39" i="23"/>
  <c r="F38" i="23"/>
  <c r="F37" i="23"/>
  <c r="F36" i="23"/>
  <c r="F35" i="23"/>
  <c r="F34" i="23"/>
  <c r="F33" i="23"/>
  <c r="F32" i="23"/>
  <c r="F30" i="23"/>
  <c r="F28" i="23"/>
  <c r="F27" i="23"/>
  <c r="F26" i="23"/>
  <c r="F25" i="23"/>
  <c r="N25" i="23" s="1"/>
  <c r="O25" i="23" s="1"/>
  <c r="F24" i="23"/>
  <c r="F23" i="23"/>
  <c r="N23" i="23" s="1"/>
  <c r="O23" i="23" s="1"/>
  <c r="F21" i="23"/>
  <c r="F19" i="23"/>
  <c r="N19" i="23" s="1"/>
  <c r="O19" i="23" s="1"/>
  <c r="F18" i="23"/>
  <c r="F17" i="23" s="1"/>
  <c r="F16" i="23"/>
  <c r="F15" i="23"/>
  <c r="F14" i="23"/>
  <c r="F9" i="23"/>
  <c r="F8" i="23" s="1"/>
  <c r="D47" i="23"/>
  <c r="N47" i="23" s="1"/>
  <c r="O47" i="23" s="1"/>
  <c r="N46" i="23"/>
  <c r="O46" i="23" s="1"/>
  <c r="D44" i="4"/>
  <c r="N43" i="23"/>
  <c r="O43" i="23" s="1"/>
  <c r="D40" i="23"/>
  <c r="N40" i="23" s="1"/>
  <c r="O40" i="23" s="1"/>
  <c r="D38" i="23"/>
  <c r="N38" i="23" s="1"/>
  <c r="O38" i="23" s="1"/>
  <c r="D37" i="23"/>
  <c r="D36" i="23"/>
  <c r="D34" i="4" s="1"/>
  <c r="D35" i="23"/>
  <c r="N35" i="23" s="1"/>
  <c r="O35" i="23" s="1"/>
  <c r="D34" i="23"/>
  <c r="N34" i="23" s="1"/>
  <c r="O34" i="23" s="1"/>
  <c r="D33" i="23"/>
  <c r="D31" i="4" s="1"/>
  <c r="N32" i="23"/>
  <c r="O32" i="23" s="1"/>
  <c r="D21" i="23"/>
  <c r="D17" i="23"/>
  <c r="D19" i="4" s="1"/>
  <c r="K47" i="23"/>
  <c r="I47" i="23"/>
  <c r="G47" i="23"/>
  <c r="E47" i="23"/>
  <c r="C47" i="23"/>
  <c r="K46" i="23"/>
  <c r="I46" i="23"/>
  <c r="G46" i="23"/>
  <c r="E46" i="23"/>
  <c r="C46" i="23"/>
  <c r="K45" i="23"/>
  <c r="I45" i="23"/>
  <c r="G45" i="23"/>
  <c r="E45" i="23"/>
  <c r="C45" i="23"/>
  <c r="K44" i="23"/>
  <c r="I44" i="23"/>
  <c r="G44" i="23"/>
  <c r="E44" i="23"/>
  <c r="C44" i="23"/>
  <c r="K43" i="23"/>
  <c r="I43" i="23"/>
  <c r="G43" i="23"/>
  <c r="E43" i="23"/>
  <c r="C43" i="23"/>
  <c r="C42" i="23"/>
  <c r="C41" i="23"/>
  <c r="K40" i="23"/>
  <c r="I40" i="23"/>
  <c r="G40" i="23"/>
  <c r="E40" i="23"/>
  <c r="C40" i="23"/>
  <c r="K39" i="23"/>
  <c r="I39" i="23"/>
  <c r="G39" i="23"/>
  <c r="E39" i="23"/>
  <c r="C39" i="23"/>
  <c r="K38" i="23"/>
  <c r="I38" i="23"/>
  <c r="G38" i="23"/>
  <c r="E38" i="23"/>
  <c r="C38" i="23"/>
  <c r="K37" i="23"/>
  <c r="I37" i="23"/>
  <c r="G37" i="23"/>
  <c r="E37" i="23"/>
  <c r="C37" i="23"/>
  <c r="K36" i="23"/>
  <c r="I36" i="23"/>
  <c r="G36" i="23"/>
  <c r="E36" i="23"/>
  <c r="C36" i="23"/>
  <c r="K35" i="23"/>
  <c r="I35" i="23"/>
  <c r="G35" i="23"/>
  <c r="E35" i="23"/>
  <c r="C35" i="23"/>
  <c r="K34" i="23"/>
  <c r="I34" i="23"/>
  <c r="G34" i="23"/>
  <c r="E34" i="23"/>
  <c r="C34" i="23"/>
  <c r="K33" i="23"/>
  <c r="I33" i="23"/>
  <c r="G33" i="23"/>
  <c r="E33" i="23"/>
  <c r="C33" i="23"/>
  <c r="K32" i="23"/>
  <c r="I32" i="23"/>
  <c r="G32" i="23"/>
  <c r="E32" i="23"/>
  <c r="C32" i="23"/>
  <c r="C31" i="23"/>
  <c r="K30" i="23"/>
  <c r="I30" i="23"/>
  <c r="G30" i="23"/>
  <c r="E30" i="23"/>
  <c r="C30" i="23"/>
  <c r="K29" i="23"/>
  <c r="G29" i="23"/>
  <c r="C29" i="23"/>
  <c r="K28" i="23"/>
  <c r="I28" i="23"/>
  <c r="G28" i="23"/>
  <c r="E28" i="23"/>
  <c r="C28" i="23"/>
  <c r="K27" i="23"/>
  <c r="I27" i="23"/>
  <c r="G27" i="23"/>
  <c r="E27" i="23"/>
  <c r="C27" i="23"/>
  <c r="K26" i="23"/>
  <c r="I26" i="23"/>
  <c r="G26" i="23"/>
  <c r="E26" i="23"/>
  <c r="C26" i="23"/>
  <c r="K25" i="23"/>
  <c r="I25" i="23"/>
  <c r="G25" i="23"/>
  <c r="E25" i="23"/>
  <c r="C25" i="23"/>
  <c r="K24" i="23"/>
  <c r="I24" i="23"/>
  <c r="G24" i="23"/>
  <c r="E24" i="23"/>
  <c r="C24" i="23"/>
  <c r="K23" i="23"/>
  <c r="I23" i="23"/>
  <c r="G23" i="23"/>
  <c r="E23" i="23"/>
  <c r="C23" i="23"/>
  <c r="K22" i="23"/>
  <c r="I22" i="23"/>
  <c r="G22" i="23"/>
  <c r="E22" i="23"/>
  <c r="C22" i="23"/>
  <c r="C51" i="23" s="1"/>
  <c r="K21" i="23"/>
  <c r="I21" i="23"/>
  <c r="G21" i="23"/>
  <c r="E21" i="23"/>
  <c r="C21" i="23"/>
  <c r="E19" i="23"/>
  <c r="K18" i="23"/>
  <c r="I18" i="23"/>
  <c r="G18" i="23"/>
  <c r="E18" i="23"/>
  <c r="K17" i="23"/>
  <c r="I17" i="23"/>
  <c r="G17" i="23"/>
  <c r="E17" i="23"/>
  <c r="K16" i="23"/>
  <c r="I16" i="23"/>
  <c r="G16" i="23"/>
  <c r="E16" i="23"/>
  <c r="C16" i="23"/>
  <c r="K15" i="23"/>
  <c r="I15" i="23"/>
  <c r="G15" i="23"/>
  <c r="E15" i="23"/>
  <c r="C15" i="23"/>
  <c r="K14" i="23"/>
  <c r="I14" i="23"/>
  <c r="G14" i="23"/>
  <c r="E14" i="23"/>
  <c r="C14" i="23"/>
  <c r="K13" i="23"/>
  <c r="I13" i="23"/>
  <c r="G13" i="23"/>
  <c r="E13" i="23"/>
  <c r="K11" i="23"/>
  <c r="I11" i="23"/>
  <c r="G11" i="23"/>
  <c r="E11" i="23"/>
  <c r="C11" i="23"/>
  <c r="K10" i="23"/>
  <c r="I10" i="23"/>
  <c r="G10" i="23"/>
  <c r="E10" i="23"/>
  <c r="C10" i="23"/>
  <c r="K9" i="23"/>
  <c r="I9" i="23"/>
  <c r="G9" i="23"/>
  <c r="E9" i="23"/>
  <c r="C9" i="23"/>
  <c r="K8" i="23"/>
  <c r="I8" i="23"/>
  <c r="G8" i="23"/>
  <c r="E8" i="23"/>
  <c r="K7" i="23"/>
  <c r="I7" i="23"/>
  <c r="G7" i="23"/>
  <c r="E7" i="23"/>
  <c r="C7" i="23"/>
  <c r="K6" i="23"/>
  <c r="I6" i="23"/>
  <c r="G6" i="23"/>
  <c r="E6" i="23"/>
  <c r="C6" i="23"/>
  <c r="K5" i="23"/>
  <c r="I5" i="23"/>
  <c r="G5" i="23"/>
  <c r="E5" i="23"/>
  <c r="C5" i="23"/>
  <c r="K4" i="23"/>
  <c r="K49" i="23" s="1"/>
  <c r="I4" i="23"/>
  <c r="I49" i="23" s="1"/>
  <c r="G4" i="23"/>
  <c r="G49" i="23" s="1"/>
  <c r="C4" i="23"/>
  <c r="C49" i="23" s="1"/>
  <c r="D5" i="4" l="1"/>
  <c r="D40" i="4"/>
  <c r="D17" i="4"/>
  <c r="D33" i="4"/>
  <c r="D41" i="4"/>
  <c r="D32" i="4"/>
  <c r="D35" i="4"/>
  <c r="D36" i="4"/>
  <c r="D45" i="4"/>
  <c r="D44" i="23"/>
  <c r="D43" i="4" s="1"/>
  <c r="D38" i="4"/>
  <c r="D16" i="23"/>
  <c r="C8" i="23"/>
  <c r="C50" i="23"/>
  <c r="C52" i="23" s="1"/>
  <c r="C53" i="23" s="1"/>
  <c r="N37" i="23"/>
  <c r="O37" i="23" s="1"/>
  <c r="N26" i="23"/>
  <c r="O26" i="23" s="1"/>
  <c r="N28" i="23"/>
  <c r="O28" i="23" s="1"/>
  <c r="H44" i="23"/>
  <c r="N36" i="23"/>
  <c r="O36" i="23" s="1"/>
  <c r="N5" i="23"/>
  <c r="N7" i="23" s="1"/>
  <c r="O7" i="23" s="1"/>
  <c r="N14" i="23"/>
  <c r="O14" i="23" s="1"/>
  <c r="N27" i="23"/>
  <c r="O27" i="23" s="1"/>
  <c r="N30" i="23"/>
  <c r="O30" i="23" s="1"/>
  <c r="N24" i="23"/>
  <c r="O24" i="23" s="1"/>
  <c r="N21" i="23"/>
  <c r="O21" i="23" s="1"/>
  <c r="H8" i="23"/>
  <c r="H22" i="23"/>
  <c r="N33" i="23"/>
  <c r="O33" i="23" s="1"/>
  <c r="H13" i="23"/>
  <c r="O13" i="23" s="1"/>
  <c r="H7" i="23"/>
  <c r="N15" i="23"/>
  <c r="O15" i="23" s="1"/>
  <c r="N11" i="23"/>
  <c r="O11" i="23" s="1"/>
  <c r="D22" i="23"/>
  <c r="F22" i="23"/>
  <c r="N18" i="23"/>
  <c r="N45" i="23"/>
  <c r="M5" i="23"/>
  <c r="F13" i="23"/>
  <c r="N10" i="23"/>
  <c r="O10" i="23" s="1"/>
  <c r="N50" i="23"/>
  <c r="O50" i="23" s="1"/>
  <c r="N39" i="23"/>
  <c r="O39" i="23"/>
  <c r="C17" i="23"/>
  <c r="O17" i="23"/>
  <c r="N16" i="23" l="1"/>
  <c r="O16" i="23" s="1"/>
  <c r="D18" i="4"/>
  <c r="N51" i="23"/>
  <c r="O51" i="23" s="1"/>
  <c r="D20" i="4"/>
  <c r="O44" i="23"/>
  <c r="D9" i="23"/>
  <c r="D11" i="4" s="1"/>
  <c r="N22" i="23"/>
  <c r="O5" i="23"/>
  <c r="O4" i="23" s="1"/>
  <c r="O49" i="23" s="1"/>
  <c r="N4" i="23"/>
  <c r="N49" i="23" s="1"/>
  <c r="O22" i="23"/>
  <c r="N17" i="23"/>
  <c r="O18" i="23"/>
  <c r="N52" i="23"/>
  <c r="O52" i="23" s="1"/>
  <c r="N44" i="23"/>
  <c r="O45" i="23"/>
  <c r="N13" i="23"/>
  <c r="D8" i="23" l="1"/>
  <c r="N9" i="23"/>
  <c r="N8" i="23" s="1"/>
  <c r="O9" i="23"/>
  <c r="D53" i="23"/>
  <c r="O53" i="23" s="1"/>
  <c r="O8" i="23" l="1"/>
  <c r="D10" i="4"/>
  <c r="N53" i="23"/>
  <c r="C11" i="22" l="1"/>
  <c r="D9" i="22"/>
  <c r="C7" i="22"/>
  <c r="C5" i="22"/>
  <c r="O3" i="22"/>
  <c r="N3" i="22"/>
  <c r="M3" i="22"/>
  <c r="L3" i="22"/>
  <c r="K3" i="22"/>
  <c r="J3" i="22"/>
  <c r="I3" i="22"/>
  <c r="H3" i="22"/>
  <c r="G3" i="22"/>
  <c r="F3" i="22"/>
  <c r="E3" i="22"/>
  <c r="D3" i="22"/>
  <c r="C5" i="21"/>
  <c r="C11" i="21"/>
  <c r="C7" i="21"/>
  <c r="O3" i="21"/>
  <c r="N3" i="21"/>
  <c r="M3" i="21"/>
  <c r="L3" i="21"/>
  <c r="K3" i="21"/>
  <c r="J3" i="21"/>
  <c r="I3" i="21"/>
  <c r="H3" i="21"/>
  <c r="G3" i="21"/>
  <c r="F3" i="21"/>
  <c r="E3" i="21"/>
  <c r="D3" i="21"/>
  <c r="C7" i="20"/>
  <c r="C6" i="20"/>
  <c r="C5" i="20"/>
  <c r="C4" i="20"/>
  <c r="O3" i="20"/>
  <c r="N3" i="20"/>
  <c r="M3" i="20"/>
  <c r="L3" i="20"/>
  <c r="K3" i="20"/>
  <c r="J3" i="20"/>
  <c r="I3" i="20"/>
  <c r="H3" i="20"/>
  <c r="G3" i="20"/>
  <c r="F3" i="20"/>
  <c r="E3" i="20"/>
  <c r="D3" i="20"/>
  <c r="C6" i="16"/>
  <c r="C7" i="19"/>
  <c r="C6" i="19"/>
  <c r="C5" i="19"/>
  <c r="C4" i="19"/>
  <c r="O3" i="19"/>
  <c r="N3" i="19"/>
  <c r="M3" i="19"/>
  <c r="L3" i="19"/>
  <c r="K3" i="19"/>
  <c r="J3" i="19"/>
  <c r="I3" i="19"/>
  <c r="H3" i="19"/>
  <c r="G3" i="19"/>
  <c r="F3" i="19"/>
  <c r="E3" i="19"/>
  <c r="D3" i="19"/>
  <c r="C7" i="18"/>
  <c r="C6" i="18"/>
  <c r="C5" i="18"/>
  <c r="C4" i="18"/>
  <c r="O3" i="18"/>
  <c r="N3" i="18"/>
  <c r="M3" i="18"/>
  <c r="L3" i="18"/>
  <c r="K3" i="18"/>
  <c r="J3" i="18"/>
  <c r="I3" i="18"/>
  <c r="H3" i="18"/>
  <c r="G3" i="18"/>
  <c r="F3" i="18"/>
  <c r="E3" i="18"/>
  <c r="D3" i="18"/>
  <c r="C7" i="17"/>
  <c r="C5" i="17"/>
  <c r="C6" i="17"/>
  <c r="C4" i="17"/>
  <c r="N6" i="16"/>
  <c r="M6" i="16"/>
  <c r="L6" i="16"/>
  <c r="K6" i="16"/>
  <c r="J6" i="16"/>
  <c r="I6" i="16"/>
  <c r="H6" i="16"/>
  <c r="G6" i="16"/>
  <c r="F6" i="16"/>
  <c r="E6" i="16"/>
  <c r="D6" i="16"/>
  <c r="N47" i="16"/>
  <c r="M47" i="16"/>
  <c r="L47" i="16"/>
  <c r="K47" i="16"/>
  <c r="J47" i="16"/>
  <c r="N46" i="16"/>
  <c r="O6" i="19" s="1"/>
  <c r="M46" i="16"/>
  <c r="N7" i="21" s="1"/>
  <c r="L46" i="16"/>
  <c r="M7" i="22" s="1"/>
  <c r="K46" i="16"/>
  <c r="L6" i="19" s="1"/>
  <c r="J46" i="16"/>
  <c r="K6" i="19" s="1"/>
  <c r="N45" i="16"/>
  <c r="O5" i="22" s="1"/>
  <c r="M45" i="16"/>
  <c r="N5" i="19" s="1"/>
  <c r="L45" i="16"/>
  <c r="M5" i="19" s="1"/>
  <c r="K45" i="16"/>
  <c r="L5" i="19" s="1"/>
  <c r="J45" i="16"/>
  <c r="K5" i="21" s="1"/>
  <c r="N44" i="16"/>
  <c r="O7" i="19" s="1"/>
  <c r="M44" i="16"/>
  <c r="N7" i="19" s="1"/>
  <c r="L44" i="16"/>
  <c r="M7" i="17" s="1"/>
  <c r="K44" i="16"/>
  <c r="L7" i="17" s="1"/>
  <c r="J44" i="16"/>
  <c r="K7" i="18" s="1"/>
  <c r="N43" i="16"/>
  <c r="M43" i="16"/>
  <c r="L43" i="16"/>
  <c r="K43" i="16"/>
  <c r="J43" i="16"/>
  <c r="N40" i="16"/>
  <c r="M40" i="16"/>
  <c r="L40" i="16"/>
  <c r="K40" i="16"/>
  <c r="J40" i="16"/>
  <c r="N39" i="16"/>
  <c r="M39" i="16"/>
  <c r="L39" i="16"/>
  <c r="K39" i="16"/>
  <c r="J39" i="16"/>
  <c r="N38" i="16"/>
  <c r="M38" i="16"/>
  <c r="L38" i="16"/>
  <c r="K38" i="16"/>
  <c r="J38" i="16"/>
  <c r="N37" i="16"/>
  <c r="M37" i="16"/>
  <c r="L37" i="16"/>
  <c r="K37" i="16"/>
  <c r="J37" i="16"/>
  <c r="N36" i="16"/>
  <c r="M36" i="16"/>
  <c r="L36" i="16"/>
  <c r="K36" i="16"/>
  <c r="J36" i="16"/>
  <c r="N35" i="16"/>
  <c r="M35" i="16"/>
  <c r="L35" i="16"/>
  <c r="K35" i="16"/>
  <c r="J35" i="16"/>
  <c r="N34" i="16"/>
  <c r="M34" i="16"/>
  <c r="L34" i="16"/>
  <c r="K34" i="16"/>
  <c r="J34" i="16"/>
  <c r="N33" i="16"/>
  <c r="M33" i="16"/>
  <c r="L33" i="16"/>
  <c r="K33" i="16"/>
  <c r="J33" i="16"/>
  <c r="N32" i="16"/>
  <c r="M32" i="16"/>
  <c r="L32" i="16"/>
  <c r="K32" i="16"/>
  <c r="J32" i="16"/>
  <c r="N30" i="16"/>
  <c r="M30" i="16"/>
  <c r="L30" i="16"/>
  <c r="K30" i="16"/>
  <c r="J30" i="16"/>
  <c r="N29" i="16"/>
  <c r="L29" i="16"/>
  <c r="J29" i="16"/>
  <c r="N28" i="16"/>
  <c r="M28" i="16"/>
  <c r="L28" i="16"/>
  <c r="K28" i="16"/>
  <c r="J28" i="16"/>
  <c r="N27" i="16"/>
  <c r="M27" i="16"/>
  <c r="L27" i="16"/>
  <c r="K27" i="16"/>
  <c r="J27" i="16"/>
  <c r="N26" i="16"/>
  <c r="M26" i="16"/>
  <c r="L26" i="16"/>
  <c r="K26" i="16"/>
  <c r="J26" i="16"/>
  <c r="N25" i="16"/>
  <c r="M25" i="16"/>
  <c r="L25" i="16"/>
  <c r="K25" i="16"/>
  <c r="J25" i="16"/>
  <c r="N24" i="16"/>
  <c r="M24" i="16"/>
  <c r="L24" i="16"/>
  <c r="K24" i="16"/>
  <c r="J24" i="16"/>
  <c r="N23" i="16"/>
  <c r="M23" i="16"/>
  <c r="L23" i="16"/>
  <c r="K23" i="16"/>
  <c r="J23" i="16"/>
  <c r="N22" i="16"/>
  <c r="M22" i="16"/>
  <c r="L22" i="16"/>
  <c r="K22" i="16"/>
  <c r="J22" i="16"/>
  <c r="N21" i="16"/>
  <c r="M21" i="16"/>
  <c r="L21" i="16"/>
  <c r="K21" i="16"/>
  <c r="J21" i="16"/>
  <c r="N18" i="16"/>
  <c r="M18" i="16"/>
  <c r="L18" i="16"/>
  <c r="K18" i="16"/>
  <c r="J18" i="16"/>
  <c r="N17" i="16"/>
  <c r="M17" i="16"/>
  <c r="L17" i="16"/>
  <c r="K17" i="16"/>
  <c r="J17" i="16"/>
  <c r="N16" i="16"/>
  <c r="M16" i="16"/>
  <c r="L16" i="16"/>
  <c r="K16" i="16"/>
  <c r="J16" i="16"/>
  <c r="N15" i="16"/>
  <c r="M15" i="16"/>
  <c r="L15" i="16"/>
  <c r="K15" i="16"/>
  <c r="J15" i="16"/>
  <c r="N14" i="16"/>
  <c r="M14" i="16"/>
  <c r="L14" i="16"/>
  <c r="K14" i="16"/>
  <c r="J14" i="16"/>
  <c r="N13" i="16"/>
  <c r="M13" i="16"/>
  <c r="L13" i="16"/>
  <c r="K13" i="16"/>
  <c r="J13" i="16"/>
  <c r="N11" i="16"/>
  <c r="M11" i="16"/>
  <c r="L11" i="16"/>
  <c r="K11" i="16"/>
  <c r="J11" i="16"/>
  <c r="N10" i="16"/>
  <c r="M10" i="16"/>
  <c r="L10" i="16"/>
  <c r="K10" i="16"/>
  <c r="J10" i="16"/>
  <c r="N9" i="16"/>
  <c r="M9" i="16"/>
  <c r="L9" i="16"/>
  <c r="K9" i="16"/>
  <c r="J9" i="16"/>
  <c r="N8" i="16"/>
  <c r="M8" i="16"/>
  <c r="L8" i="16"/>
  <c r="K8" i="16"/>
  <c r="J8" i="16"/>
  <c r="N7" i="16"/>
  <c r="M7" i="16"/>
  <c r="L7" i="16"/>
  <c r="K7" i="16"/>
  <c r="J7" i="16"/>
  <c r="N5" i="16"/>
  <c r="M5" i="16"/>
  <c r="L5" i="16"/>
  <c r="K5" i="16"/>
  <c r="J5" i="16"/>
  <c r="N4" i="16"/>
  <c r="O4" i="20" s="1"/>
  <c r="M4" i="16"/>
  <c r="N4" i="19" s="1"/>
  <c r="L4" i="16"/>
  <c r="M4" i="18" s="1"/>
  <c r="K4" i="16"/>
  <c r="L4" i="22" s="1"/>
  <c r="J4" i="16"/>
  <c r="K4" i="18" s="1"/>
  <c r="I47" i="16"/>
  <c r="I46" i="16"/>
  <c r="J6" i="17" s="1"/>
  <c r="I45" i="16"/>
  <c r="J5" i="20" s="1"/>
  <c r="I44" i="16"/>
  <c r="J11" i="21" s="1"/>
  <c r="I43" i="16"/>
  <c r="I40" i="16"/>
  <c r="I39" i="16"/>
  <c r="I38" i="16"/>
  <c r="I37" i="16"/>
  <c r="I36" i="16"/>
  <c r="I35" i="16"/>
  <c r="I34" i="16"/>
  <c r="I33" i="16"/>
  <c r="I32" i="16"/>
  <c r="I30" i="16"/>
  <c r="I29" i="16"/>
  <c r="I28" i="16"/>
  <c r="I27" i="16"/>
  <c r="I26" i="16"/>
  <c r="I25" i="16"/>
  <c r="I24" i="16"/>
  <c r="I23" i="16"/>
  <c r="I22" i="16"/>
  <c r="I21" i="16"/>
  <c r="I19" i="16"/>
  <c r="I18" i="16"/>
  <c r="I17" i="16"/>
  <c r="I16" i="16"/>
  <c r="I15" i="16"/>
  <c r="I14" i="16"/>
  <c r="I13" i="16"/>
  <c r="I11" i="16"/>
  <c r="I10" i="16"/>
  <c r="I9" i="16"/>
  <c r="I8" i="16"/>
  <c r="I7" i="16"/>
  <c r="I5" i="16"/>
  <c r="I4" i="16"/>
  <c r="J4" i="19" s="1"/>
  <c r="H47" i="16"/>
  <c r="H46" i="16"/>
  <c r="I6" i="17" s="1"/>
  <c r="H45" i="16"/>
  <c r="I5" i="22" s="1"/>
  <c r="H44" i="16"/>
  <c r="I11" i="21" s="1"/>
  <c r="H43" i="16"/>
  <c r="H40" i="16"/>
  <c r="H39" i="16"/>
  <c r="H38" i="16"/>
  <c r="H37" i="16"/>
  <c r="H36" i="16"/>
  <c r="H35" i="16"/>
  <c r="H34" i="16"/>
  <c r="H33" i="16"/>
  <c r="H32" i="16"/>
  <c r="H30" i="16"/>
  <c r="H28" i="16"/>
  <c r="H27" i="16"/>
  <c r="H26" i="16"/>
  <c r="H25" i="16"/>
  <c r="H24" i="16"/>
  <c r="H23" i="16"/>
  <c r="H22" i="16"/>
  <c r="H21" i="16"/>
  <c r="H19" i="16"/>
  <c r="H18" i="16"/>
  <c r="H17" i="16"/>
  <c r="H16" i="16"/>
  <c r="H15" i="16"/>
  <c r="H14" i="16"/>
  <c r="H13" i="16"/>
  <c r="H11" i="16"/>
  <c r="H10" i="16"/>
  <c r="H9" i="16"/>
  <c r="H8" i="16"/>
  <c r="H7" i="16"/>
  <c r="H5" i="16"/>
  <c r="H4" i="16"/>
  <c r="I4" i="17" s="1"/>
  <c r="G47" i="16"/>
  <c r="G46" i="16"/>
  <c r="H6" i="19" s="1"/>
  <c r="G45" i="16"/>
  <c r="H5" i="19" s="1"/>
  <c r="G44" i="16"/>
  <c r="H7" i="19" s="1"/>
  <c r="G43" i="16"/>
  <c r="G40" i="16"/>
  <c r="G39" i="16"/>
  <c r="G38" i="16"/>
  <c r="G37" i="16"/>
  <c r="G36" i="16"/>
  <c r="G35" i="16"/>
  <c r="G34" i="16"/>
  <c r="G33" i="16"/>
  <c r="G32" i="16"/>
  <c r="G30" i="16"/>
  <c r="G29" i="16"/>
  <c r="G28" i="16"/>
  <c r="G27" i="16"/>
  <c r="G26" i="16"/>
  <c r="G25" i="16"/>
  <c r="G24" i="16"/>
  <c r="G23" i="16"/>
  <c r="G22" i="16"/>
  <c r="G21" i="16"/>
  <c r="G18" i="16"/>
  <c r="G17" i="16"/>
  <c r="G16" i="16"/>
  <c r="G15" i="16"/>
  <c r="G14" i="16"/>
  <c r="G13" i="16"/>
  <c r="G11" i="16"/>
  <c r="G10" i="16"/>
  <c r="G9" i="16"/>
  <c r="G8" i="16"/>
  <c r="G7" i="16"/>
  <c r="G5" i="16"/>
  <c r="G4" i="16"/>
  <c r="H4" i="19" s="1"/>
  <c r="F47" i="16"/>
  <c r="F46" i="16"/>
  <c r="G6" i="19" s="1"/>
  <c r="F45" i="16"/>
  <c r="G5" i="18" s="1"/>
  <c r="F44" i="16"/>
  <c r="G7" i="19" s="1"/>
  <c r="F43" i="16"/>
  <c r="F40" i="16"/>
  <c r="F39" i="16"/>
  <c r="F38" i="16"/>
  <c r="F37" i="16"/>
  <c r="F36" i="16"/>
  <c r="F35" i="16"/>
  <c r="F34" i="16"/>
  <c r="F33" i="16"/>
  <c r="F32" i="16"/>
  <c r="F30" i="16"/>
  <c r="F28" i="16"/>
  <c r="F27" i="16"/>
  <c r="F26" i="16"/>
  <c r="F25" i="16"/>
  <c r="F24" i="16"/>
  <c r="F23" i="16"/>
  <c r="F22" i="16"/>
  <c r="F21" i="16"/>
  <c r="F18" i="16"/>
  <c r="F17" i="16"/>
  <c r="F16" i="16"/>
  <c r="F15" i="16"/>
  <c r="F14" i="16"/>
  <c r="F13" i="16"/>
  <c r="F11" i="16"/>
  <c r="F9" i="16"/>
  <c r="F8" i="16"/>
  <c r="F7" i="16"/>
  <c r="F5" i="16"/>
  <c r="F4" i="16"/>
  <c r="G4" i="20" s="1"/>
  <c r="E47" i="16"/>
  <c r="E46" i="16"/>
  <c r="F7" i="21" s="1"/>
  <c r="E45" i="16"/>
  <c r="F5" i="19" s="1"/>
  <c r="E44" i="16"/>
  <c r="F7" i="19" s="1"/>
  <c r="E43" i="16"/>
  <c r="E40" i="16"/>
  <c r="E39" i="16"/>
  <c r="E38" i="16"/>
  <c r="E37" i="16"/>
  <c r="E36" i="16"/>
  <c r="E35" i="16"/>
  <c r="E34" i="16"/>
  <c r="E33" i="16"/>
  <c r="E32" i="16"/>
  <c r="E30" i="16"/>
  <c r="E29" i="16"/>
  <c r="E28" i="16"/>
  <c r="E27" i="16"/>
  <c r="E26" i="16"/>
  <c r="E25" i="16"/>
  <c r="E24" i="16"/>
  <c r="E23" i="16"/>
  <c r="E22" i="16"/>
  <c r="E21" i="16"/>
  <c r="E18" i="16"/>
  <c r="E17" i="16"/>
  <c r="E16" i="16"/>
  <c r="E15" i="16"/>
  <c r="E14" i="16"/>
  <c r="E13" i="16"/>
  <c r="E11" i="16"/>
  <c r="E9" i="16"/>
  <c r="E8" i="16"/>
  <c r="E7" i="16"/>
  <c r="E5" i="16"/>
  <c r="C4" i="16"/>
  <c r="D4" i="19" s="1"/>
  <c r="C5" i="16"/>
  <c r="C7" i="16"/>
  <c r="C8" i="16"/>
  <c r="C9" i="16"/>
  <c r="C10" i="16"/>
  <c r="C11" i="16"/>
  <c r="C13" i="16"/>
  <c r="C14" i="16"/>
  <c r="C15" i="16"/>
  <c r="C16" i="16"/>
  <c r="C17" i="16"/>
  <c r="C18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D11" i="21" s="1"/>
  <c r="C45" i="16"/>
  <c r="D5" i="19" s="1"/>
  <c r="C46" i="16"/>
  <c r="D6" i="17" s="1"/>
  <c r="C47" i="16"/>
  <c r="E4" i="16"/>
  <c r="F4" i="19" s="1"/>
  <c r="D47" i="16"/>
  <c r="D46" i="16"/>
  <c r="E7" i="22" s="1"/>
  <c r="E8" i="22" s="1"/>
  <c r="D45" i="16"/>
  <c r="E5" i="19" s="1"/>
  <c r="D44" i="16"/>
  <c r="E7" i="17" s="1"/>
  <c r="D43" i="16"/>
  <c r="D40" i="16"/>
  <c r="D39" i="16"/>
  <c r="D38" i="16"/>
  <c r="D37" i="16"/>
  <c r="D36" i="16"/>
  <c r="D35" i="16"/>
  <c r="D34" i="16"/>
  <c r="D33" i="16"/>
  <c r="D32" i="16"/>
  <c r="D30" i="16"/>
  <c r="D28" i="16"/>
  <c r="D27" i="16"/>
  <c r="D26" i="16"/>
  <c r="D25" i="16"/>
  <c r="D24" i="16"/>
  <c r="D23" i="16"/>
  <c r="D22" i="16"/>
  <c r="D21" i="16"/>
  <c r="D19" i="16"/>
  <c r="D18" i="16"/>
  <c r="D17" i="16"/>
  <c r="D16" i="16"/>
  <c r="D15" i="16"/>
  <c r="D14" i="16"/>
  <c r="D13" i="16"/>
  <c r="D12" i="16"/>
  <c r="D11" i="16"/>
  <c r="D9" i="16"/>
  <c r="D8" i="16"/>
  <c r="D7" i="16"/>
  <c r="D5" i="16"/>
  <c r="D4" i="16"/>
  <c r="E4" i="18" s="1"/>
  <c r="D3" i="17"/>
  <c r="E3" i="17"/>
  <c r="F3" i="17"/>
  <c r="G3" i="17"/>
  <c r="H3" i="17"/>
  <c r="I3" i="17"/>
  <c r="J3" i="17"/>
  <c r="K3" i="17"/>
  <c r="L3" i="17"/>
  <c r="M3" i="17"/>
  <c r="N3" i="17"/>
  <c r="O3" i="17"/>
  <c r="O4" i="17" l="1"/>
  <c r="G4" i="17"/>
  <c r="K5" i="17"/>
  <c r="O6" i="17"/>
  <c r="G6" i="17"/>
  <c r="K7" i="17"/>
  <c r="H4" i="20"/>
  <c r="K5" i="20"/>
  <c r="F6" i="20"/>
  <c r="N6" i="20"/>
  <c r="I7" i="20"/>
  <c r="I4" i="21"/>
  <c r="E5" i="21"/>
  <c r="M5" i="21"/>
  <c r="H7" i="21"/>
  <c r="L11" i="21"/>
  <c r="G4" i="22"/>
  <c r="O4" i="22"/>
  <c r="J5" i="22"/>
  <c r="F7" i="22"/>
  <c r="F8" i="22" s="1"/>
  <c r="N7" i="22"/>
  <c r="N8" i="22" s="1"/>
  <c r="H11" i="22"/>
  <c r="N4" i="17"/>
  <c r="F4" i="17"/>
  <c r="J5" i="17"/>
  <c r="N6" i="17"/>
  <c r="F6" i="17"/>
  <c r="J7" i="17"/>
  <c r="I4" i="20"/>
  <c r="D5" i="20"/>
  <c r="L5" i="20"/>
  <c r="G6" i="20"/>
  <c r="O6" i="20"/>
  <c r="J7" i="20"/>
  <c r="J4" i="21"/>
  <c r="F5" i="21"/>
  <c r="N5" i="21"/>
  <c r="I7" i="21"/>
  <c r="E11" i="21"/>
  <c r="M11" i="21"/>
  <c r="H4" i="22"/>
  <c r="K5" i="22"/>
  <c r="G7" i="22"/>
  <c r="O7" i="22"/>
  <c r="I11" i="22"/>
  <c r="M4" i="17"/>
  <c r="E4" i="17"/>
  <c r="I5" i="17"/>
  <c r="M6" i="17"/>
  <c r="E6" i="17"/>
  <c r="I7" i="17"/>
  <c r="J4" i="20"/>
  <c r="E5" i="20"/>
  <c r="M5" i="20"/>
  <c r="H6" i="20"/>
  <c r="K7" i="20"/>
  <c r="K4" i="21"/>
  <c r="G5" i="21"/>
  <c r="O5" i="21"/>
  <c r="J7" i="21"/>
  <c r="F11" i="21"/>
  <c r="N11" i="21"/>
  <c r="I4" i="22"/>
  <c r="D5" i="22"/>
  <c r="L5" i="22"/>
  <c r="H7" i="22"/>
  <c r="H8" i="22" s="1"/>
  <c r="J11" i="22"/>
  <c r="L4" i="17"/>
  <c r="D5" i="17"/>
  <c r="H5" i="17"/>
  <c r="L6" i="17"/>
  <c r="D7" i="17"/>
  <c r="H7" i="17"/>
  <c r="K4" i="20"/>
  <c r="F5" i="20"/>
  <c r="N5" i="20"/>
  <c r="I6" i="20"/>
  <c r="D7" i="20"/>
  <c r="L7" i="20"/>
  <c r="D4" i="21"/>
  <c r="L4" i="21"/>
  <c r="H5" i="21"/>
  <c r="H6" i="21" s="1"/>
  <c r="K7" i="21"/>
  <c r="G11" i="21"/>
  <c r="O11" i="21"/>
  <c r="J4" i="22"/>
  <c r="E5" i="22"/>
  <c r="E6" i="22" s="1"/>
  <c r="E9" i="22" s="1"/>
  <c r="M5" i="22"/>
  <c r="I7" i="22"/>
  <c r="K11" i="22"/>
  <c r="K4" i="17"/>
  <c r="O5" i="17"/>
  <c r="G5" i="17"/>
  <c r="K6" i="17"/>
  <c r="O7" i="17"/>
  <c r="G7" i="17"/>
  <c r="D4" i="20"/>
  <c r="L4" i="20"/>
  <c r="G5" i="20"/>
  <c r="O5" i="20"/>
  <c r="J6" i="20"/>
  <c r="E7" i="20"/>
  <c r="M7" i="20"/>
  <c r="E4" i="21"/>
  <c r="M4" i="21"/>
  <c r="I5" i="21"/>
  <c r="I6" i="21" s="1"/>
  <c r="D7" i="21"/>
  <c r="L7" i="21"/>
  <c r="H11" i="21"/>
  <c r="K4" i="22"/>
  <c r="F5" i="22"/>
  <c r="N5" i="22"/>
  <c r="N6" i="22" s="1"/>
  <c r="J7" i="22"/>
  <c r="J8" i="22" s="1"/>
  <c r="D11" i="22"/>
  <c r="L11" i="22"/>
  <c r="J4" i="17"/>
  <c r="N5" i="17"/>
  <c r="F5" i="17"/>
  <c r="N7" i="17"/>
  <c r="F7" i="17"/>
  <c r="E4" i="20"/>
  <c r="M4" i="20"/>
  <c r="H5" i="20"/>
  <c r="K6" i="20"/>
  <c r="F7" i="20"/>
  <c r="N7" i="20"/>
  <c r="F4" i="21"/>
  <c r="N4" i="21"/>
  <c r="J5" i="21"/>
  <c r="K6" i="21" s="1"/>
  <c r="E7" i="21"/>
  <c r="F8" i="21" s="1"/>
  <c r="M7" i="21"/>
  <c r="D4" i="22"/>
  <c r="D12" i="22" s="1"/>
  <c r="G5" i="22"/>
  <c r="K7" i="22"/>
  <c r="E11" i="22"/>
  <c r="M11" i="22"/>
  <c r="M5" i="17"/>
  <c r="E5" i="17"/>
  <c r="F4" i="20"/>
  <c r="N4" i="20"/>
  <c r="I5" i="20"/>
  <c r="D6" i="20"/>
  <c r="L6" i="20"/>
  <c r="G7" i="20"/>
  <c r="O7" i="20"/>
  <c r="G4" i="21"/>
  <c r="O4" i="21"/>
  <c r="E4" i="22"/>
  <c r="M4" i="22"/>
  <c r="H5" i="22"/>
  <c r="D7" i="22"/>
  <c r="L7" i="22"/>
  <c r="M8" i="22" s="1"/>
  <c r="F11" i="22"/>
  <c r="N11" i="22"/>
  <c r="D4" i="17"/>
  <c r="H4" i="17"/>
  <c r="L5" i="17"/>
  <c r="H6" i="17"/>
  <c r="E6" i="20"/>
  <c r="M6" i="20"/>
  <c r="H7" i="20"/>
  <c r="H4" i="21"/>
  <c r="D5" i="21"/>
  <c r="L5" i="21"/>
  <c r="L6" i="21" s="1"/>
  <c r="G7" i="21"/>
  <c r="G8" i="21" s="1"/>
  <c r="O7" i="21"/>
  <c r="O8" i="21" s="1"/>
  <c r="K11" i="21"/>
  <c r="F4" i="22"/>
  <c r="N4" i="22"/>
  <c r="G11" i="22"/>
  <c r="O11" i="22"/>
  <c r="J6" i="22"/>
  <c r="L6" i="22"/>
  <c r="D9" i="21"/>
  <c r="O5" i="18"/>
  <c r="O6" i="18"/>
  <c r="O4" i="19"/>
  <c r="O7" i="18"/>
  <c r="O5" i="19"/>
  <c r="O4" i="18"/>
  <c r="N6" i="18"/>
  <c r="N6" i="19"/>
  <c r="N4" i="18"/>
  <c r="N7" i="18"/>
  <c r="N5" i="18"/>
  <c r="M5" i="18"/>
  <c r="M7" i="18"/>
  <c r="M4" i="19"/>
  <c r="M6" i="19"/>
  <c r="M6" i="18"/>
  <c r="M7" i="19"/>
  <c r="L5" i="18"/>
  <c r="L7" i="18"/>
  <c r="L7" i="19"/>
  <c r="L4" i="18"/>
  <c r="L4" i="19"/>
  <c r="L6" i="18"/>
  <c r="K6" i="18"/>
  <c r="K5" i="18"/>
  <c r="K7" i="19"/>
  <c r="K4" i="19"/>
  <c r="K5" i="19"/>
  <c r="J7" i="19"/>
  <c r="J7" i="18"/>
  <c r="J6" i="18"/>
  <c r="J6" i="19"/>
  <c r="J5" i="18"/>
  <c r="J5" i="19"/>
  <c r="J4" i="18"/>
  <c r="I6" i="19"/>
  <c r="I4" i="19"/>
  <c r="I5" i="19"/>
  <c r="I7" i="19"/>
  <c r="I4" i="18"/>
  <c r="I5" i="18"/>
  <c r="I6" i="18"/>
  <c r="I7" i="18"/>
  <c r="H4" i="18"/>
  <c r="H5" i="18"/>
  <c r="H6" i="18"/>
  <c r="H7" i="18"/>
  <c r="G4" i="19"/>
  <c r="G6" i="18"/>
  <c r="G7" i="18"/>
  <c r="G5" i="19"/>
  <c r="G4" i="18"/>
  <c r="F6" i="18"/>
  <c r="F6" i="19"/>
  <c r="F4" i="18"/>
  <c r="F7" i="18"/>
  <c r="F5" i="18"/>
  <c r="E5" i="18"/>
  <c r="E7" i="18"/>
  <c r="E4" i="19"/>
  <c r="E6" i="19"/>
  <c r="E6" i="18"/>
  <c r="E7" i="19"/>
  <c r="D4" i="18"/>
  <c r="D7" i="19"/>
  <c r="D7" i="18"/>
  <c r="D6" i="18"/>
  <c r="D6" i="19"/>
  <c r="D5" i="18"/>
  <c r="J10" i="21" l="1"/>
  <c r="J13" i="21" s="1"/>
  <c r="L8" i="21"/>
  <c r="M6" i="22"/>
  <c r="J9" i="22"/>
  <c r="I10" i="22"/>
  <c r="I12" i="22" s="1"/>
  <c r="H6" i="22"/>
  <c r="H9" i="22" s="1"/>
  <c r="K8" i="22"/>
  <c r="F6" i="22"/>
  <c r="F9" i="22" s="1"/>
  <c r="M10" i="22"/>
  <c r="M13" i="22" s="1"/>
  <c r="E10" i="22"/>
  <c r="E13" i="22" s="1"/>
  <c r="D12" i="21"/>
  <c r="I10" i="21"/>
  <c r="I13" i="21" s="1"/>
  <c r="E10" i="21"/>
  <c r="E13" i="21" s="1"/>
  <c r="H10" i="21"/>
  <c r="H13" i="21" s="1"/>
  <c r="D10" i="21"/>
  <c r="D13" i="21" s="1"/>
  <c r="K8" i="21"/>
  <c r="G8" i="22"/>
  <c r="O10" i="21"/>
  <c r="O12" i="21" s="1"/>
  <c r="G6" i="21"/>
  <c r="N6" i="21"/>
  <c r="J8" i="21"/>
  <c r="O8" i="22"/>
  <c r="F10" i="21"/>
  <c r="F12" i="21" s="1"/>
  <c r="O6" i="21"/>
  <c r="J10" i="22"/>
  <c r="G10" i="21"/>
  <c r="G13" i="21" s="1"/>
  <c r="L10" i="22"/>
  <c r="K10" i="21"/>
  <c r="K12" i="21" s="1"/>
  <c r="N10" i="21"/>
  <c r="N12" i="21" s="1"/>
  <c r="O6" i="22"/>
  <c r="H8" i="21"/>
  <c r="L10" i="21"/>
  <c r="N10" i="22"/>
  <c r="J6" i="21"/>
  <c r="I8" i="22"/>
  <c r="K10" i="22"/>
  <c r="O10" i="22"/>
  <c r="E8" i="21"/>
  <c r="F10" i="22"/>
  <c r="L8" i="22"/>
  <c r="L9" i="22" s="1"/>
  <c r="N9" i="22"/>
  <c r="D10" i="22"/>
  <c r="D13" i="22" s="1"/>
  <c r="H10" i="22"/>
  <c r="G10" i="22"/>
  <c r="M8" i="21"/>
  <c r="M10" i="21"/>
  <c r="J12" i="21"/>
  <c r="K6" i="22"/>
  <c r="G6" i="22"/>
  <c r="I8" i="21"/>
  <c r="M6" i="21"/>
  <c r="I6" i="22"/>
  <c r="N8" i="21"/>
  <c r="F6" i="21"/>
  <c r="M9" i="22"/>
  <c r="E6" i="21"/>
  <c r="F13" i="21" l="1"/>
  <c r="O13" i="21"/>
  <c r="I9" i="22"/>
  <c r="E12" i="22"/>
  <c r="I13" i="22"/>
  <c r="M12" i="22"/>
  <c r="N13" i="21"/>
  <c r="G9" i="22"/>
  <c r="H12" i="21"/>
  <c r="K9" i="22"/>
  <c r="O9" i="22"/>
  <c r="I12" i="21"/>
  <c r="E12" i="21"/>
  <c r="J13" i="22"/>
  <c r="J12" i="22"/>
  <c r="K13" i="21"/>
  <c r="G12" i="21"/>
  <c r="L13" i="22"/>
  <c r="L12" i="22"/>
  <c r="O12" i="22"/>
  <c r="O13" i="22"/>
  <c r="G13" i="22"/>
  <c r="G12" i="22"/>
  <c r="K12" i="22"/>
  <c r="K13" i="22"/>
  <c r="H12" i="22"/>
  <c r="H13" i="22"/>
  <c r="F13" i="22"/>
  <c r="F12" i="22"/>
  <c r="M13" i="21"/>
  <c r="M12" i="21"/>
  <c r="N13" i="22"/>
  <c r="N12" i="22"/>
  <c r="L13" i="21"/>
  <c r="L12" i="21"/>
  <c r="E9" i="21"/>
  <c r="F9" i="21" l="1"/>
  <c r="G9" i="21" l="1"/>
  <c r="H9" i="21" l="1"/>
  <c r="I9" i="21" l="1"/>
  <c r="J9" i="21" l="1"/>
  <c r="K9" i="21" l="1"/>
  <c r="L9" i="21" l="1"/>
  <c r="M9" i="21" l="1"/>
  <c r="N9" i="21" l="1"/>
  <c r="O9" i="21"/>
</calcChain>
</file>

<file path=xl/sharedStrings.xml><?xml version="1.0" encoding="utf-8"?>
<sst xmlns="http://schemas.openxmlformats.org/spreadsheetml/2006/main" count="1022" uniqueCount="95">
  <si>
    <t>2024</t>
  </si>
  <si>
    <t>Balance</t>
  </si>
  <si>
    <t>Cash and cash equivalents, beginning of period</t>
  </si>
  <si>
    <t>101003</t>
  </si>
  <si>
    <t>Outstanding Receipts</t>
  </si>
  <si>
    <t>Total Cash and cash equivalents, beginning of period</t>
  </si>
  <si>
    <t>Net increase in cash and cash equivalents</t>
  </si>
  <si>
    <t>Cash flows from operating activities</t>
  </si>
  <si>
    <t>Advance Payments received from customers</t>
  </si>
  <si>
    <t>2010306</t>
  </si>
  <si>
    <t>عملاء دفعات مقدمة</t>
  </si>
  <si>
    <t>Total Advance Payments received from customers</t>
  </si>
  <si>
    <t>Cash received from operating activities</t>
  </si>
  <si>
    <t>201017</t>
  </si>
  <si>
    <t>VAT Output</t>
  </si>
  <si>
    <t>Total Cash received from operating activities</t>
  </si>
  <si>
    <t>Advance payments made to suppliers</t>
  </si>
  <si>
    <t>101011701</t>
  </si>
  <si>
    <t>موردون - دفعات مقدمة</t>
  </si>
  <si>
    <t>201002</t>
  </si>
  <si>
    <t>Payables</t>
  </si>
  <si>
    <t>Total Advance payments made to suppliers</t>
  </si>
  <si>
    <t>Cash paid for operating activities</t>
  </si>
  <si>
    <t>101011002</t>
  </si>
  <si>
    <t>ضمان أعمال</t>
  </si>
  <si>
    <t>104041</t>
  </si>
  <si>
    <t>VAT Input</t>
  </si>
  <si>
    <t>3060099</t>
  </si>
  <si>
    <t>مصروفات مدفوعة من قبل العميل</t>
  </si>
  <si>
    <t>Total Cash paid for operating activities</t>
  </si>
  <si>
    <t>Cash flows from investing &amp; extraordinary activities</t>
  </si>
  <si>
    <t>Cash in</t>
  </si>
  <si>
    <t>Cash out</t>
  </si>
  <si>
    <t>Cash flows from financing activities</t>
  </si>
  <si>
    <t>Cash flows from unclassified activities</t>
  </si>
  <si>
    <t>4010202</t>
  </si>
  <si>
    <t>ايرادات _ المشاريع بضريبه مبيعات 15%</t>
  </si>
  <si>
    <t>4010403</t>
  </si>
  <si>
    <t>ايرادات _  بيع سكراب حديد</t>
  </si>
  <si>
    <t>Total Cash in</t>
  </si>
  <si>
    <t>3010092</t>
  </si>
  <si>
    <t>Raw Material - Cost Control COGS</t>
  </si>
  <si>
    <t>3010093</t>
  </si>
  <si>
    <t>Manpower  - Cost Control COGS</t>
  </si>
  <si>
    <t>3010094</t>
  </si>
  <si>
    <t>Machinary  - Cost Control COGS</t>
  </si>
  <si>
    <t>3010095</t>
  </si>
  <si>
    <t>Subcontractors  - Cost Control COGS</t>
  </si>
  <si>
    <t>3010096</t>
  </si>
  <si>
    <t>Mescellanious (IndirectCosts)  - Cost Control COGS</t>
  </si>
  <si>
    <t>3010097</t>
  </si>
  <si>
    <t>Overheads  - Cost Control COGS</t>
  </si>
  <si>
    <t>Total Cash out</t>
  </si>
  <si>
    <t>Cash and cash equivalents, closing balance</t>
  </si>
  <si>
    <t>101004</t>
  </si>
  <si>
    <t>Outstanding Payments</t>
  </si>
  <si>
    <t>Total Cash and cash equivalents, closing balance</t>
  </si>
  <si>
    <t>Company</t>
  </si>
  <si>
    <t>Aluminum Construction Systems Company</t>
  </si>
  <si>
    <t>Journals</t>
  </si>
  <si>
    <t>Bank - BNK1</t>
  </si>
  <si>
    <t>Cash - CSH1</t>
  </si>
  <si>
    <t>Options</t>
  </si>
  <si>
    <t>With Draft Entries</t>
  </si>
  <si>
    <t>20509</t>
  </si>
  <si>
    <t>Employees Wages &amp; Salaries - Payables</t>
  </si>
  <si>
    <t>Jan 2024</t>
  </si>
  <si>
    <t>Feb 2024</t>
  </si>
  <si>
    <t>Mar 2024</t>
  </si>
  <si>
    <t>Apr 2024</t>
  </si>
  <si>
    <t>May 2024</t>
  </si>
  <si>
    <t>Jun 2024</t>
  </si>
  <si>
    <t>Jul 2024</t>
  </si>
  <si>
    <t>Aug 2024</t>
  </si>
  <si>
    <t>Sep 2024</t>
  </si>
  <si>
    <t>Oct 2024</t>
  </si>
  <si>
    <t>Nov 2024</t>
  </si>
  <si>
    <t>Dec 2024</t>
  </si>
  <si>
    <t xml:space="preserve">Outstanding Receipts </t>
  </si>
  <si>
    <t xml:space="preserve">Outstanding Payments </t>
  </si>
  <si>
    <t>2010101002</t>
  </si>
  <si>
    <t>الموردين المحليين</t>
  </si>
  <si>
    <t>101011303</t>
  </si>
  <si>
    <t>العملاء</t>
  </si>
  <si>
    <t>102011</t>
  </si>
  <si>
    <t>Accounts Receivable</t>
  </si>
  <si>
    <t>Deficit and surplus</t>
  </si>
  <si>
    <t xml:space="preserve">Receipts </t>
  </si>
  <si>
    <t xml:space="preserve">Payments </t>
  </si>
  <si>
    <t>Closing balance</t>
  </si>
  <si>
    <t>Beginning balance</t>
  </si>
  <si>
    <t>Total</t>
  </si>
  <si>
    <t>Budget</t>
  </si>
  <si>
    <t>Actual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</si>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</sst>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-* #,##0.00_-;\-* #,##0.00_-;_-* &quot;-&quot;??_-;_-@_-"/>
    <numFmt numFmtId="164" formatCode="_-* #,##0.00\ _ج_._م_._‏_-;\-* #,##0.00\ _ج_._م_._‏_-;_-* &quot;-&quot;??\ _ج_._م_._‏_-;_-@_-"/>
  </numFmts>
  <fonts count="18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</font>
    <font>
      <b/>
      <sz val="13"/>
      <color rgb="FF666666"/>
      <name val="Arial"/>
      <family val="2"/>
    </font>
    <font>
      <sz val="12"/>
      <color rgb="FF666666"/>
      <name val="Arial"/>
      <family val="2"/>
    </font>
    <font>
      <b/>
      <sz val="12"/>
      <color rgb="FF666666"/>
      <name val="Arial"/>
      <family val="2"/>
    </font>
    <font>
      <sz val="11"/>
      <color theme="1"/>
      <name val="Arial"/>
      <family val="2"/>
      <scheme val="minor"/>
    </font>
    <font>
      <b/>
      <u/>
      <sz val="11"/>
      <color theme="1"/>
      <name val="Arial"/>
      <family val="2"/>
      <scheme val="minor"/>
    </font>
    <font>
      <b/>
      <u/>
      <sz val="12"/>
      <color rgb="FF666666"/>
      <name val="Arial"/>
      <family val="2"/>
    </font>
    <font>
      <b/>
      <u/>
      <sz val="14"/>
      <color rgb="FF666666"/>
      <name val="Arial"/>
      <family val="2"/>
    </font>
    <font>
      <sz val="14"/>
      <color rgb="FF666666"/>
      <name val="Arial"/>
      <family val="2"/>
    </font>
    <font>
      <b/>
      <u/>
      <sz val="14"/>
      <color theme="1"/>
      <name val="Arial"/>
      <family val="2"/>
      <scheme val="minor"/>
    </font>
    <font>
      <b/>
      <sz val="16"/>
      <color rgb="FF666666"/>
      <name val="Arial"/>
      <family val="2"/>
    </font>
    <font>
      <sz val="16"/>
      <color rgb="FF666666"/>
      <name val="Arial"/>
      <family val="2"/>
    </font>
    <font>
      <sz val="16"/>
      <color theme="1"/>
      <name val="Arial"/>
      <family val="2"/>
      <scheme val="minor"/>
    </font>
    <font>
      <b/>
      <sz val="28"/>
      <color theme="1"/>
      <name val="Arial"/>
      <family val="2"/>
    </font>
    <font>
      <b/>
      <sz val="28"/>
      <color rgb="FF666666"/>
      <name val="Arial"/>
      <family val="2"/>
    </font>
    <font>
      <sz val="28"/>
      <color rgb="FF666666"/>
      <name val="Arial"/>
      <family val="2"/>
    </font>
    <font>
      <sz val="28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65">
    <xf numFmtId="0" fontId="0" fillId="0" borderId="0" xfId="0"/>
    <xf numFmtId="0" fontId="2" fillId="0" borderId="2" xfId="0" applyFont="1" applyBorder="1"/>
    <xf numFmtId="0" fontId="3" fillId="0" borderId="0" xfId="0" applyFont="1" applyAlignment="1">
      <alignment horizontal="left" indent="2"/>
    </xf>
    <xf numFmtId="0" fontId="2" fillId="0" borderId="3" xfId="0" applyFont="1" applyBorder="1"/>
    <xf numFmtId="0" fontId="4" fillId="0" borderId="0" xfId="0" applyFont="1" applyAlignment="1">
      <alignment horizontal="left" indent="1"/>
    </xf>
    <xf numFmtId="43" fontId="1" fillId="0" borderId="1" xfId="1" applyFont="1" applyBorder="1"/>
    <xf numFmtId="43" fontId="2" fillId="0" borderId="2" xfId="1" applyFont="1" applyBorder="1"/>
    <xf numFmtId="43" fontId="3" fillId="0" borderId="0" xfId="1" applyFont="1"/>
    <xf numFmtId="43" fontId="2" fillId="0" borderId="3" xfId="1" applyFont="1" applyBorder="1"/>
    <xf numFmtId="43" fontId="4" fillId="0" borderId="0" xfId="1" applyFont="1"/>
    <xf numFmtId="43" fontId="0" fillId="0" borderId="0" xfId="1" applyFont="1"/>
    <xf numFmtId="0" fontId="3" fillId="0" borderId="0" xfId="0" applyFont="1" applyAlignment="1">
      <alignment horizontal="left" vertical="center"/>
    </xf>
    <xf numFmtId="43" fontId="3" fillId="0" borderId="0" xfId="1" applyFont="1" applyAlignment="1">
      <alignment vertical="center"/>
    </xf>
    <xf numFmtId="0" fontId="0" fillId="0" borderId="0" xfId="0" applyAlignment="1">
      <alignment vertical="center"/>
    </xf>
    <xf numFmtId="43" fontId="4" fillId="0" borderId="0" xfId="1" applyFont="1" applyAlignment="1">
      <alignment vertical="center"/>
    </xf>
    <xf numFmtId="43" fontId="0" fillId="0" borderId="0" xfId="1" applyFont="1" applyAlignment="1">
      <alignment vertical="center"/>
    </xf>
    <xf numFmtId="43" fontId="2" fillId="0" borderId="2" xfId="1" applyFont="1" applyBorder="1" applyAlignment="1">
      <alignment vertical="center"/>
    </xf>
    <xf numFmtId="43" fontId="2" fillId="0" borderId="3" xfId="1" applyFont="1" applyBorder="1" applyAlignment="1">
      <alignment vertical="center"/>
    </xf>
    <xf numFmtId="43" fontId="1" fillId="0" borderId="1" xfId="1" applyFont="1" applyBorder="1" applyAlignment="1">
      <alignment vertical="center"/>
    </xf>
    <xf numFmtId="43" fontId="0" fillId="0" borderId="0" xfId="0" applyNumberFormat="1"/>
    <xf numFmtId="0" fontId="1" fillId="0" borderId="1" xfId="0" applyFont="1" applyBorder="1"/>
    <xf numFmtId="0" fontId="3" fillId="0" borderId="0" xfId="0" applyFont="1"/>
    <xf numFmtId="0" fontId="4" fillId="0" borderId="0" xfId="0" applyFont="1"/>
    <xf numFmtId="43" fontId="1" fillId="0" borderId="1" xfId="1" applyFont="1" applyBorder="1" applyAlignment="1"/>
    <xf numFmtId="43" fontId="0" fillId="0" borderId="0" xfId="1" applyFont="1" applyAlignment="1"/>
    <xf numFmtId="43" fontId="2" fillId="0" borderId="2" xfId="1" applyFont="1" applyBorder="1" applyAlignment="1"/>
    <xf numFmtId="43" fontId="3" fillId="0" borderId="0" xfId="1" applyFont="1" applyAlignment="1"/>
    <xf numFmtId="43" fontId="2" fillId="0" borderId="3" xfId="1" applyFont="1" applyBorder="1" applyAlignment="1"/>
    <xf numFmtId="43" fontId="4" fillId="0" borderId="0" xfId="1" applyFont="1" applyAlignme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left" vertical="center"/>
    </xf>
    <xf numFmtId="43" fontId="7" fillId="0" borderId="0" xfId="1" applyFont="1" applyAlignment="1">
      <alignment vertical="center"/>
    </xf>
    <xf numFmtId="43" fontId="6" fillId="0" borderId="0" xfId="1" applyFont="1"/>
    <xf numFmtId="164" fontId="0" fillId="0" borderId="0" xfId="0" applyNumberFormat="1"/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/>
    <xf numFmtId="0" fontId="1" fillId="0" borderId="1" xfId="0" applyFont="1" applyBorder="1" applyAlignment="1">
      <alignment horizontal="center"/>
    </xf>
    <xf numFmtId="43" fontId="1" fillId="0" borderId="4" xfId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1" fillId="0" borderId="2" xfId="0" applyFont="1" applyBorder="1"/>
    <xf numFmtId="43" fontId="11" fillId="0" borderId="2" xfId="1" applyFont="1" applyBorder="1"/>
    <xf numFmtId="0" fontId="12" fillId="0" borderId="0" xfId="0" applyFont="1" applyAlignment="1">
      <alignment horizontal="left" indent="2"/>
    </xf>
    <xf numFmtId="43" fontId="12" fillId="0" borderId="0" xfId="1" applyFont="1"/>
    <xf numFmtId="0" fontId="11" fillId="0" borderId="3" xfId="0" applyFont="1" applyBorder="1"/>
    <xf numFmtId="43" fontId="11" fillId="0" borderId="3" xfId="1" applyFont="1" applyBorder="1"/>
    <xf numFmtId="0" fontId="13" fillId="0" borderId="0" xfId="0" applyFont="1"/>
    <xf numFmtId="43" fontId="13" fillId="0" borderId="0" xfId="1" applyFont="1"/>
    <xf numFmtId="0" fontId="11" fillId="0" borderId="0" xfId="0" applyFont="1" applyAlignment="1">
      <alignment horizontal="left" indent="1"/>
    </xf>
    <xf numFmtId="43" fontId="11" fillId="0" borderId="0" xfId="1" applyFont="1"/>
    <xf numFmtId="164" fontId="0" fillId="0" borderId="0" xfId="0" applyNumberFormat="1" applyAlignment="1">
      <alignment vertical="center"/>
    </xf>
    <xf numFmtId="43" fontId="14" fillId="0" borderId="1" xfId="1" applyFont="1" applyBorder="1" applyAlignment="1">
      <alignment vertical="center"/>
    </xf>
    <xf numFmtId="43" fontId="14" fillId="0" borderId="1" xfId="1" applyFont="1" applyBorder="1" applyAlignment="1">
      <alignment horizontal="center" vertical="center"/>
    </xf>
    <xf numFmtId="0" fontId="15" fillId="0" borderId="2" xfId="0" applyFont="1" applyBorder="1" applyAlignment="1">
      <alignment vertical="center"/>
    </xf>
    <xf numFmtId="43" fontId="15" fillId="0" borderId="2" xfId="1" applyFont="1" applyBorder="1" applyAlignment="1">
      <alignment vertical="center"/>
    </xf>
    <xf numFmtId="0" fontId="16" fillId="0" borderId="0" xfId="0" applyFont="1" applyAlignment="1">
      <alignment horizontal="left" vertical="center"/>
    </xf>
    <xf numFmtId="43" fontId="16" fillId="0" borderId="0" xfId="1" applyFont="1" applyAlignment="1">
      <alignment vertical="center"/>
    </xf>
    <xf numFmtId="0" fontId="15" fillId="0" borderId="3" xfId="0" applyFont="1" applyBorder="1" applyAlignment="1">
      <alignment vertical="center"/>
    </xf>
    <xf numFmtId="43" fontId="15" fillId="0" borderId="3" xfId="1" applyFont="1" applyBorder="1" applyAlignment="1">
      <alignment vertical="center"/>
    </xf>
    <xf numFmtId="0" fontId="17" fillId="0" borderId="0" xfId="0" applyFont="1" applyAlignment="1">
      <alignment vertical="center"/>
    </xf>
    <xf numFmtId="43" fontId="17" fillId="0" borderId="0" xfId="1" applyFont="1" applyAlignment="1">
      <alignment vertical="center"/>
    </xf>
    <xf numFmtId="0" fontId="15" fillId="0" borderId="0" xfId="0" applyFont="1" applyAlignment="1">
      <alignment horizontal="left" vertical="center"/>
    </xf>
    <xf numFmtId="43" fontId="15" fillId="0" borderId="0" xfId="1" applyFont="1" applyAlignment="1">
      <alignment vertical="center"/>
    </xf>
  </cellXfs>
  <cellStyles count="2">
    <cellStyle name="Comma" xfId="1" builtinId="3"/>
    <cellStyle name="Normal" xfId="0" builtinId="0"/>
  </cellStyles>
  <dxfs count="0"/>
  <tableStyles count="1" defaultTableStyle="TableStyleMedium9" defaultPivotStyle="PivotStyleLight16">
    <tableStyle name="Invisible" pivot="0" table="0" count="0" xr9:uid="{E61C0EE5-56A7-4558-81D5-CC2E142EB70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Flow Budget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1"/>
          <c:order val="0"/>
          <c:tx>
            <c:strRef>
              <c:f>'Chart Breakeven (2)'!$C$5</c:f>
              <c:strCache>
                <c:ptCount val="1"/>
                <c:pt idx="0">
                  <c:v>Outstanding Receipts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750-473D-A83E-E902CA3EDB0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750-473D-A83E-E902CA3EDB0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750-473D-A83E-E902CA3EDB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'Chart Breakeven (2)'!$D$3:$O$3</c:f>
              <c:strCache>
                <c:ptCount val="12"/>
                <c:pt idx="0">
                  <c:v> Jan 2024 </c:v>
                </c:pt>
                <c:pt idx="1">
                  <c:v> Feb 2024 </c:v>
                </c:pt>
                <c:pt idx="2">
                  <c:v> Mar 2024 </c:v>
                </c:pt>
                <c:pt idx="3">
                  <c:v> Apr 2024 </c:v>
                </c:pt>
                <c:pt idx="4">
                  <c:v> May 2024 </c:v>
                </c:pt>
                <c:pt idx="5">
                  <c:v> Jun 2024 </c:v>
                </c:pt>
                <c:pt idx="6">
                  <c:v> Jul 2024 </c:v>
                </c:pt>
                <c:pt idx="7">
                  <c:v> Aug 2024 </c:v>
                </c:pt>
                <c:pt idx="8">
                  <c:v> Sep 2024 </c:v>
                </c:pt>
                <c:pt idx="9">
                  <c:v> Oct 2024 </c:v>
                </c:pt>
                <c:pt idx="10">
                  <c:v> Nov 2024 </c:v>
                </c:pt>
                <c:pt idx="11">
                  <c:v> Dec 2024 </c:v>
                </c:pt>
              </c:strCache>
            </c:strRef>
          </c:cat>
          <c:val>
            <c:numRef>
              <c:f>'Chart Breakeven (2)'!$D$5:$O$5</c:f>
              <c:numCache>
                <c:formatCode>_(* #,##0.00_);_(* \(#,##0.00\);_(* "-"??_);_(@_)</c:formatCode>
                <c:ptCount val="12"/>
                <c:pt idx="0">
                  <c:v>64195255.509999998</c:v>
                </c:pt>
                <c:pt idx="1">
                  <c:v>77940760.179999992</c:v>
                </c:pt>
                <c:pt idx="2">
                  <c:v>108420257.33</c:v>
                </c:pt>
                <c:pt idx="3">
                  <c:v>130312269.13</c:v>
                </c:pt>
                <c:pt idx="4">
                  <c:v>159088666.83000001</c:v>
                </c:pt>
                <c:pt idx="5">
                  <c:v>189368774.88</c:v>
                </c:pt>
                <c:pt idx="6">
                  <c:v>217505841.93000001</c:v>
                </c:pt>
                <c:pt idx="7">
                  <c:v>242845963.93000001</c:v>
                </c:pt>
                <c:pt idx="8">
                  <c:v>272995464.23000002</c:v>
                </c:pt>
                <c:pt idx="9">
                  <c:v>298789653.88</c:v>
                </c:pt>
                <c:pt idx="10">
                  <c:v>326874460.48000002</c:v>
                </c:pt>
                <c:pt idx="11">
                  <c:v>349048740.02999997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50-473D-A83E-E902CA3EDB0F}"/>
            </c:ext>
          </c:extLst>
        </c:ser>
        <c:ser>
          <c:idx val="3"/>
          <c:order val="1"/>
          <c:tx>
            <c:strRef>
              <c:f>'Chart Breakeven (2)'!$C$7</c:f>
              <c:strCache>
                <c:ptCount val="1"/>
                <c:pt idx="0">
                  <c:v>Cash and cash equivalents, closing balance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750-473D-A83E-E902CA3EDB0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750-473D-A83E-E902CA3EDB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'Chart Breakeven (2)'!$D$3:$O$3</c:f>
              <c:strCache>
                <c:ptCount val="12"/>
                <c:pt idx="0">
                  <c:v> Jan 2024 </c:v>
                </c:pt>
                <c:pt idx="1">
                  <c:v> Feb 2024 </c:v>
                </c:pt>
                <c:pt idx="2">
                  <c:v> Mar 2024 </c:v>
                </c:pt>
                <c:pt idx="3">
                  <c:v> Apr 2024 </c:v>
                </c:pt>
                <c:pt idx="4">
                  <c:v> May 2024 </c:v>
                </c:pt>
                <c:pt idx="5">
                  <c:v> Jun 2024 </c:v>
                </c:pt>
                <c:pt idx="6">
                  <c:v> Jul 2024 </c:v>
                </c:pt>
                <c:pt idx="7">
                  <c:v> Aug 2024 </c:v>
                </c:pt>
                <c:pt idx="8">
                  <c:v> Sep 2024 </c:v>
                </c:pt>
                <c:pt idx="9">
                  <c:v> Oct 2024 </c:v>
                </c:pt>
                <c:pt idx="10">
                  <c:v> Nov 2024 </c:v>
                </c:pt>
                <c:pt idx="11">
                  <c:v> Dec 2024 </c:v>
                </c:pt>
              </c:strCache>
            </c:strRef>
          </c:cat>
          <c:val>
            <c:numRef>
              <c:f>'Chart Breakeven (2)'!$D$7:$O$7</c:f>
              <c:numCache>
                <c:formatCode>General</c:formatCode>
                <c:ptCount val="12"/>
                <c:pt idx="0">
                  <c:v>11485663.9</c:v>
                </c:pt>
                <c:pt idx="1">
                  <c:v>-1349611.43</c:v>
                </c:pt>
                <c:pt idx="2">
                  <c:v>-4407651.5199999921</c:v>
                </c:pt>
                <c:pt idx="3">
                  <c:v>-14878814.25</c:v>
                </c:pt>
                <c:pt idx="4">
                  <c:v>-18976185.850000001</c:v>
                </c:pt>
                <c:pt idx="5">
                  <c:v>-17527125.699999992</c:v>
                </c:pt>
                <c:pt idx="6">
                  <c:v>-18372842.35000002</c:v>
                </c:pt>
                <c:pt idx="7">
                  <c:v>-22532611.34999999</c:v>
                </c:pt>
                <c:pt idx="8">
                  <c:v>-18489039.649999991</c:v>
                </c:pt>
                <c:pt idx="9">
                  <c:v>-23215985.199999981</c:v>
                </c:pt>
                <c:pt idx="10">
                  <c:v>-20575744.699999992</c:v>
                </c:pt>
                <c:pt idx="11">
                  <c:v>-24013760.949999992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50-473D-A83E-E902CA3EDB0F}"/>
            </c:ext>
          </c:extLst>
        </c:ser>
        <c:ser>
          <c:idx val="2"/>
          <c:order val="2"/>
          <c:tx>
            <c:strRef>
              <c:f>'Chart Breakeven (2)'!$C$6</c:f>
              <c:strCache>
                <c:ptCount val="1"/>
                <c:pt idx="0">
                  <c:v>Outstanding Payments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'Chart Breakeven (2)'!$D$3:$O$3</c:f>
              <c:strCache>
                <c:ptCount val="12"/>
                <c:pt idx="0">
                  <c:v> Jan 2024 </c:v>
                </c:pt>
                <c:pt idx="1">
                  <c:v> Feb 2024 </c:v>
                </c:pt>
                <c:pt idx="2">
                  <c:v> Mar 2024 </c:v>
                </c:pt>
                <c:pt idx="3">
                  <c:v> Apr 2024 </c:v>
                </c:pt>
                <c:pt idx="4">
                  <c:v> May 2024 </c:v>
                </c:pt>
                <c:pt idx="5">
                  <c:v> Jun 2024 </c:v>
                </c:pt>
                <c:pt idx="6">
                  <c:v> Jul 2024 </c:v>
                </c:pt>
                <c:pt idx="7">
                  <c:v> Aug 2024 </c:v>
                </c:pt>
                <c:pt idx="8">
                  <c:v> Sep 2024 </c:v>
                </c:pt>
                <c:pt idx="9">
                  <c:v> Oct 2024 </c:v>
                </c:pt>
                <c:pt idx="10">
                  <c:v> Nov 2024 </c:v>
                </c:pt>
                <c:pt idx="11">
                  <c:v> Dec 2024 </c:v>
                </c:pt>
              </c:strCache>
            </c:strRef>
          </c:cat>
          <c:val>
            <c:numRef>
              <c:f>'Chart Breakeven (2)'!$D$6:$O$6</c:f>
              <c:numCache>
                <c:formatCode>_(* #,##0.00_);_(* \(#,##0.00\);_(* "-"??_);_(@_)</c:formatCode>
                <c:ptCount val="12"/>
                <c:pt idx="0">
                  <c:v>-52709591.609999999</c:v>
                </c:pt>
                <c:pt idx="1">
                  <c:v>-79290371.609999999</c:v>
                </c:pt>
                <c:pt idx="2">
                  <c:v>-112827908.84999999</c:v>
                </c:pt>
                <c:pt idx="3">
                  <c:v>-145191083.38</c:v>
                </c:pt>
                <c:pt idx="4">
                  <c:v>-178064852.68000001</c:v>
                </c:pt>
                <c:pt idx="5">
                  <c:v>-206895900.58000001</c:v>
                </c:pt>
                <c:pt idx="6">
                  <c:v>-235878684.28</c:v>
                </c:pt>
                <c:pt idx="7">
                  <c:v>-265378575.28</c:v>
                </c:pt>
                <c:pt idx="8">
                  <c:v>-291484503.88</c:v>
                </c:pt>
                <c:pt idx="9">
                  <c:v>-322005639.07999998</c:v>
                </c:pt>
                <c:pt idx="10">
                  <c:v>-347450205.18000001</c:v>
                </c:pt>
                <c:pt idx="11">
                  <c:v>-373062500.98000002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50-473D-A83E-E902CA3EDB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242126880"/>
        <c:axId val="242134560"/>
        <c:axId val="0"/>
      </c:bar3DChart>
      <c:catAx>
        <c:axId val="242126880"/>
        <c:scaling>
          <c:orientation val="minMax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42134560"/>
        <c:crosses val="autoZero"/>
        <c:auto val="1"/>
        <c:lblAlgn val="ctr"/>
        <c:lblOffset val="100"/>
        <c:noMultiLvlLbl val="0"/>
      </c:catAx>
      <c:valAx>
        <c:axId val="242134560"/>
        <c:scaling>
          <c:orientation val="maxMin"/>
        </c:scaling>
        <c:delete val="1"/>
        <c:axPos val="b"/>
        <c:numFmt formatCode="_(* #,##0.00_);_(* \(#,##0.00\);_(* &quot;-&quot;??_);_(@_)" sourceLinked="1"/>
        <c:majorTickMark val="none"/>
        <c:minorTickMark val="none"/>
        <c:tickLblPos val="nextTo"/>
        <c:crossAx val="24212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55118110236220474" l="0.31496062992125984" r="0.31496062992125984" t="0.55118110236220474" header="0.31496062992125984" footer="0.31496062992125984"/>
    <c:pageSetup orientation="landscape" horizontalDpi="0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2"/>
          <c:order val="0"/>
          <c:tx>
            <c:strRef>
              <c:f>'Chart Breakeven (5)'!$C$6</c:f>
              <c:strCache>
                <c:ptCount val="1"/>
                <c:pt idx="0">
                  <c:v>Receipts </c:v>
                </c:pt>
              </c:strCache>
            </c:strRef>
          </c:tx>
          <c:spPr>
            <a:solidFill>
              <a:schemeClr val="accent5">
                <a:shade val="9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'Chart Breakeven (5)'!$D$3:$O$3</c:f>
              <c:strCache>
                <c:ptCount val="12"/>
                <c:pt idx="0">
                  <c:v> Jan 2024 </c:v>
                </c:pt>
                <c:pt idx="1">
                  <c:v> Feb 2024 </c:v>
                </c:pt>
                <c:pt idx="2">
                  <c:v> Mar 2024 </c:v>
                </c:pt>
                <c:pt idx="3">
                  <c:v> Apr 2024 </c:v>
                </c:pt>
                <c:pt idx="4">
                  <c:v> May 2024 </c:v>
                </c:pt>
                <c:pt idx="5">
                  <c:v> Jun 2024 </c:v>
                </c:pt>
                <c:pt idx="6">
                  <c:v> Jul 2024 </c:v>
                </c:pt>
                <c:pt idx="7">
                  <c:v> Aug 2024 </c:v>
                </c:pt>
                <c:pt idx="8">
                  <c:v> Sep 2024 </c:v>
                </c:pt>
                <c:pt idx="9">
                  <c:v> Oct 2024 </c:v>
                </c:pt>
                <c:pt idx="10">
                  <c:v> Nov 2024 </c:v>
                </c:pt>
                <c:pt idx="11">
                  <c:v> Dec 2024 </c:v>
                </c:pt>
              </c:strCache>
            </c:strRef>
          </c:cat>
          <c:val>
            <c:numRef>
              <c:f>'Chart Breakeven (5)'!$D$6:$O$6</c:f>
              <c:numCache>
                <c:formatCode>_(* #,##0.00_);_(* \(#,##0.00\);_(* "-"??_);_(@_)</c:formatCode>
                <c:ptCount val="12"/>
                <c:pt idx="0">
                  <c:v>49180157.810000002</c:v>
                </c:pt>
                <c:pt idx="1">
                  <c:v>28760602.36999999</c:v>
                </c:pt>
                <c:pt idx="2">
                  <c:v>30479497.150000006</c:v>
                </c:pt>
                <c:pt idx="3">
                  <c:v>21892011.799999997</c:v>
                </c:pt>
                <c:pt idx="4">
                  <c:v>28776397.700000018</c:v>
                </c:pt>
                <c:pt idx="5">
                  <c:v>30280108.049999982</c:v>
                </c:pt>
                <c:pt idx="6">
                  <c:v>28137067.050000012</c:v>
                </c:pt>
                <c:pt idx="7">
                  <c:v>25340122</c:v>
                </c:pt>
                <c:pt idx="8">
                  <c:v>30149500.300000012</c:v>
                </c:pt>
                <c:pt idx="9">
                  <c:v>25794189.649999976</c:v>
                </c:pt>
                <c:pt idx="10">
                  <c:v>28084806.600000024</c:v>
                </c:pt>
                <c:pt idx="11">
                  <c:v>22174279.549999952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57-439E-8BE6-4A9E5EE003F9}"/>
            </c:ext>
          </c:extLst>
        </c:ser>
        <c:ser>
          <c:idx val="4"/>
          <c:order val="1"/>
          <c:tx>
            <c:strRef>
              <c:f>'Chart Breakeven (5)'!$C$8</c:f>
              <c:strCache>
                <c:ptCount val="1"/>
                <c:pt idx="0">
                  <c:v>Payments </c:v>
                </c:pt>
              </c:strCache>
            </c:strRef>
          </c:tx>
          <c:spPr>
            <a:solidFill>
              <a:schemeClr val="accent5">
                <a:tint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'Chart Breakeven (5)'!$D$3:$O$3</c:f>
              <c:strCache>
                <c:ptCount val="12"/>
                <c:pt idx="0">
                  <c:v> Jan 2024 </c:v>
                </c:pt>
                <c:pt idx="1">
                  <c:v> Feb 2024 </c:v>
                </c:pt>
                <c:pt idx="2">
                  <c:v> Mar 2024 </c:v>
                </c:pt>
                <c:pt idx="3">
                  <c:v> Apr 2024 </c:v>
                </c:pt>
                <c:pt idx="4">
                  <c:v> May 2024 </c:v>
                </c:pt>
                <c:pt idx="5">
                  <c:v> Jun 2024 </c:v>
                </c:pt>
                <c:pt idx="6">
                  <c:v> Jul 2024 </c:v>
                </c:pt>
                <c:pt idx="7">
                  <c:v> Aug 2024 </c:v>
                </c:pt>
                <c:pt idx="8">
                  <c:v> Sep 2024 </c:v>
                </c:pt>
                <c:pt idx="9">
                  <c:v> Oct 2024 </c:v>
                </c:pt>
                <c:pt idx="10">
                  <c:v> Nov 2024 </c:v>
                </c:pt>
                <c:pt idx="11">
                  <c:v> Dec 2024 </c:v>
                </c:pt>
              </c:strCache>
            </c:strRef>
          </c:cat>
          <c:val>
            <c:numRef>
              <c:f>'Chart Breakeven (5)'!$D$8:$O$8</c:f>
              <c:numCache>
                <c:formatCode>_(* #,##0.00_);_(* \(#,##0.00\);_(* "-"??_);_(@_)</c:formatCode>
                <c:ptCount val="12"/>
                <c:pt idx="0">
                  <c:v>42983510.909999996</c:v>
                </c:pt>
                <c:pt idx="1">
                  <c:v>36306860.700000003</c:v>
                </c:pt>
                <c:pt idx="2">
                  <c:v>33537537.239999995</c:v>
                </c:pt>
                <c:pt idx="3">
                  <c:v>32363174.530000001</c:v>
                </c:pt>
                <c:pt idx="4">
                  <c:v>32873769.300000012</c:v>
                </c:pt>
                <c:pt idx="5">
                  <c:v>28831047.900000006</c:v>
                </c:pt>
                <c:pt idx="6">
                  <c:v>28982783.699999988</c:v>
                </c:pt>
                <c:pt idx="7">
                  <c:v>29499891</c:v>
                </c:pt>
                <c:pt idx="8">
                  <c:v>26105928.599999994</c:v>
                </c:pt>
                <c:pt idx="9">
                  <c:v>30521135.199999988</c:v>
                </c:pt>
                <c:pt idx="10">
                  <c:v>25444566.100000024</c:v>
                </c:pt>
                <c:pt idx="11">
                  <c:v>25612295.800000012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57-439E-8BE6-4A9E5EE003F9}"/>
            </c:ext>
          </c:extLst>
        </c:ser>
        <c:ser>
          <c:idx val="5"/>
          <c:order val="2"/>
          <c:tx>
            <c:strRef>
              <c:f>'Chart Breakeven (5)'!$C$9</c:f>
              <c:strCache>
                <c:ptCount val="1"/>
                <c:pt idx="0">
                  <c:v>Deficit and surplus</c:v>
                </c:pt>
              </c:strCache>
            </c:strRef>
          </c:tx>
          <c:spPr>
            <a:solidFill>
              <a:schemeClr val="accent5">
                <a:tint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'Chart Breakeven (5)'!$D$3:$O$3</c:f>
              <c:strCache>
                <c:ptCount val="12"/>
                <c:pt idx="0">
                  <c:v> Jan 2024 </c:v>
                </c:pt>
                <c:pt idx="1">
                  <c:v> Feb 2024 </c:v>
                </c:pt>
                <c:pt idx="2">
                  <c:v> Mar 2024 </c:v>
                </c:pt>
                <c:pt idx="3">
                  <c:v> Apr 2024 </c:v>
                </c:pt>
                <c:pt idx="4">
                  <c:v> May 2024 </c:v>
                </c:pt>
                <c:pt idx="5">
                  <c:v> Jun 2024 </c:v>
                </c:pt>
                <c:pt idx="6">
                  <c:v> Jul 2024 </c:v>
                </c:pt>
                <c:pt idx="7">
                  <c:v> Aug 2024 </c:v>
                </c:pt>
                <c:pt idx="8">
                  <c:v> Sep 2024 </c:v>
                </c:pt>
                <c:pt idx="9">
                  <c:v> Oct 2024 </c:v>
                </c:pt>
                <c:pt idx="10">
                  <c:v> Nov 2024 </c:v>
                </c:pt>
                <c:pt idx="11">
                  <c:v> Dec 2024 </c:v>
                </c:pt>
              </c:strCache>
            </c:strRef>
          </c:cat>
          <c:val>
            <c:numRef>
              <c:f>'Chart Breakeven (5)'!$D$9:$O$9</c:f>
              <c:numCache>
                <c:formatCode>_(* #,##0.00_);_(* \(#,##0.00\);_(* "-"??_);_(@_)</c:formatCode>
                <c:ptCount val="12"/>
                <c:pt idx="0">
                  <c:v>6196646.900000006</c:v>
                </c:pt>
                <c:pt idx="1">
                  <c:v>-7546258.3300000131</c:v>
                </c:pt>
                <c:pt idx="2">
                  <c:v>-3058040.0899999887</c:v>
                </c:pt>
                <c:pt idx="3">
                  <c:v>-10471162.730000004</c:v>
                </c:pt>
                <c:pt idx="4">
                  <c:v>-4097371.599999994</c:v>
                </c:pt>
                <c:pt idx="5">
                  <c:v>1449060.1499999762</c:v>
                </c:pt>
                <c:pt idx="6">
                  <c:v>-845716.64999997616</c:v>
                </c:pt>
                <c:pt idx="7">
                  <c:v>-4159769</c:v>
                </c:pt>
                <c:pt idx="8">
                  <c:v>4043571.7000000179</c:v>
                </c:pt>
                <c:pt idx="9">
                  <c:v>-4726945.5500000119</c:v>
                </c:pt>
                <c:pt idx="10">
                  <c:v>2640240.5</c:v>
                </c:pt>
                <c:pt idx="11">
                  <c:v>-3438016.2500000596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57-439E-8BE6-4A9E5EE00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25007472"/>
        <c:axId val="2125012752"/>
        <c:axId val="0"/>
      </c:bar3DChart>
      <c:catAx>
        <c:axId val="212500747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2125012752"/>
        <c:crosses val="autoZero"/>
        <c:auto val="1"/>
        <c:lblAlgn val="ctr"/>
        <c:lblOffset val="100"/>
        <c:noMultiLvlLbl val="0"/>
      </c:catAx>
      <c:valAx>
        <c:axId val="212501275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212500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25" r="0.25" t="0.75" header="0.3" footer="0.3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'Chart Breakeven (6)'!$C$5</c:f>
              <c:strCache>
                <c:ptCount val="1"/>
                <c:pt idx="0">
                  <c:v>Outstanding Receipts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'Chart Breakeven (6)'!$D$3:$O$3</c:f>
              <c:strCache>
                <c:ptCount val="12"/>
                <c:pt idx="0">
                  <c:v> Jan 2024 </c:v>
                </c:pt>
                <c:pt idx="1">
                  <c:v> Feb 2024 </c:v>
                </c:pt>
                <c:pt idx="2">
                  <c:v> Mar 2024 </c:v>
                </c:pt>
                <c:pt idx="3">
                  <c:v> Apr 2024 </c:v>
                </c:pt>
                <c:pt idx="4">
                  <c:v> May 2024 </c:v>
                </c:pt>
                <c:pt idx="5">
                  <c:v> Jun 2024 </c:v>
                </c:pt>
                <c:pt idx="6">
                  <c:v> Jul 2024 </c:v>
                </c:pt>
                <c:pt idx="7">
                  <c:v> Aug 2024 </c:v>
                </c:pt>
                <c:pt idx="8">
                  <c:v> Sep 2024 </c:v>
                </c:pt>
                <c:pt idx="9">
                  <c:v> Oct 2024 </c:v>
                </c:pt>
                <c:pt idx="10">
                  <c:v> Nov 2024 </c:v>
                </c:pt>
                <c:pt idx="11">
                  <c:v> Dec 2024 </c:v>
                </c:pt>
              </c:strCache>
            </c:strRef>
          </c:cat>
          <c:val>
            <c:numRef>
              <c:f>'Chart Breakeven (6)'!$D$5:$O$5</c:f>
            </c:numRef>
          </c:val>
          <c:smooth val="0"/>
          <c:extLst>
            <c:ext xmlns:c16="http://schemas.microsoft.com/office/drawing/2014/chart" uri="{C3380CC4-5D6E-409C-BE32-E72D297353CC}">
              <c16:uniqueId val="{00000000-CA10-464B-8D56-E074C8D53E3B}"/>
            </c:ext>
          </c:extLst>
        </c:ser>
        <c:ser>
          <c:idx val="2"/>
          <c:order val="1"/>
          <c:tx>
            <c:strRef>
              <c:f>'Chart Breakeven (6)'!$C$6</c:f>
              <c:strCache>
                <c:ptCount val="1"/>
                <c:pt idx="0">
                  <c:v>Receipts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'Chart Breakeven (6)'!$D$3:$O$3</c:f>
              <c:strCache>
                <c:ptCount val="12"/>
                <c:pt idx="0">
                  <c:v> Jan 2024 </c:v>
                </c:pt>
                <c:pt idx="1">
                  <c:v> Feb 2024 </c:v>
                </c:pt>
                <c:pt idx="2">
                  <c:v> Mar 2024 </c:v>
                </c:pt>
                <c:pt idx="3">
                  <c:v> Apr 2024 </c:v>
                </c:pt>
                <c:pt idx="4">
                  <c:v> May 2024 </c:v>
                </c:pt>
                <c:pt idx="5">
                  <c:v> Jun 2024 </c:v>
                </c:pt>
                <c:pt idx="6">
                  <c:v> Jul 2024 </c:v>
                </c:pt>
                <c:pt idx="7">
                  <c:v> Aug 2024 </c:v>
                </c:pt>
                <c:pt idx="8">
                  <c:v> Sep 2024 </c:v>
                </c:pt>
                <c:pt idx="9">
                  <c:v> Oct 2024 </c:v>
                </c:pt>
                <c:pt idx="10">
                  <c:v> Nov 2024 </c:v>
                </c:pt>
                <c:pt idx="11">
                  <c:v> Dec 2024 </c:v>
                </c:pt>
              </c:strCache>
            </c:strRef>
          </c:cat>
          <c:val>
            <c:numRef>
              <c:f>'Chart Breakeven (6)'!$D$6:$O$6</c:f>
              <c:numCache>
                <c:formatCode>_(* #,##0.00_);_(* \(#,##0.00\);_(* "-"??_);_(@_)</c:formatCode>
                <c:ptCount val="12"/>
                <c:pt idx="0">
                  <c:v>49180157.810000002</c:v>
                </c:pt>
                <c:pt idx="1">
                  <c:v>28760602.36999999</c:v>
                </c:pt>
                <c:pt idx="2">
                  <c:v>30479497.150000006</c:v>
                </c:pt>
                <c:pt idx="3">
                  <c:v>21892011.799999997</c:v>
                </c:pt>
                <c:pt idx="4">
                  <c:v>28776397.700000018</c:v>
                </c:pt>
                <c:pt idx="5">
                  <c:v>30280108.049999982</c:v>
                </c:pt>
                <c:pt idx="6">
                  <c:v>28137067.050000012</c:v>
                </c:pt>
                <c:pt idx="7">
                  <c:v>25340122</c:v>
                </c:pt>
                <c:pt idx="8">
                  <c:v>30149500.300000012</c:v>
                </c:pt>
                <c:pt idx="9">
                  <c:v>25794189.649999976</c:v>
                </c:pt>
                <c:pt idx="10">
                  <c:v>28084806.600000024</c:v>
                </c:pt>
                <c:pt idx="11">
                  <c:v>22174279.549999952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10-464B-8D56-E074C8D53E3B}"/>
            </c:ext>
          </c:extLst>
        </c:ser>
        <c:ser>
          <c:idx val="4"/>
          <c:order val="2"/>
          <c:tx>
            <c:strRef>
              <c:f>'Chart Breakeven (6)'!$C$8</c:f>
              <c:strCache>
                <c:ptCount val="1"/>
                <c:pt idx="0">
                  <c:v>Payments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'Chart Breakeven (6)'!$D$3:$O$3</c:f>
              <c:strCache>
                <c:ptCount val="12"/>
                <c:pt idx="0">
                  <c:v> Jan 2024 </c:v>
                </c:pt>
                <c:pt idx="1">
                  <c:v> Feb 2024 </c:v>
                </c:pt>
                <c:pt idx="2">
                  <c:v> Mar 2024 </c:v>
                </c:pt>
                <c:pt idx="3">
                  <c:v> Apr 2024 </c:v>
                </c:pt>
                <c:pt idx="4">
                  <c:v> May 2024 </c:v>
                </c:pt>
                <c:pt idx="5">
                  <c:v> Jun 2024 </c:v>
                </c:pt>
                <c:pt idx="6">
                  <c:v> Jul 2024 </c:v>
                </c:pt>
                <c:pt idx="7">
                  <c:v> Aug 2024 </c:v>
                </c:pt>
                <c:pt idx="8">
                  <c:v> Sep 2024 </c:v>
                </c:pt>
                <c:pt idx="9">
                  <c:v> Oct 2024 </c:v>
                </c:pt>
                <c:pt idx="10">
                  <c:v> Nov 2024 </c:v>
                </c:pt>
                <c:pt idx="11">
                  <c:v> Dec 2024 </c:v>
                </c:pt>
              </c:strCache>
            </c:strRef>
          </c:cat>
          <c:val>
            <c:numRef>
              <c:f>'Chart Breakeven (6)'!$D$8:$O$8</c:f>
              <c:numCache>
                <c:formatCode>_(* #,##0.00_);_(* \(#,##0.00\);_(* "-"??_);_(@_)</c:formatCode>
                <c:ptCount val="12"/>
                <c:pt idx="0">
                  <c:v>42983510.909999996</c:v>
                </c:pt>
                <c:pt idx="1">
                  <c:v>36306860.700000003</c:v>
                </c:pt>
                <c:pt idx="2">
                  <c:v>33537537.239999995</c:v>
                </c:pt>
                <c:pt idx="3">
                  <c:v>32363174.530000001</c:v>
                </c:pt>
                <c:pt idx="4">
                  <c:v>32873769.300000012</c:v>
                </c:pt>
                <c:pt idx="5">
                  <c:v>28831047.900000006</c:v>
                </c:pt>
                <c:pt idx="6">
                  <c:v>28982783.699999988</c:v>
                </c:pt>
                <c:pt idx="7">
                  <c:v>29499891</c:v>
                </c:pt>
                <c:pt idx="8">
                  <c:v>26105928.599999994</c:v>
                </c:pt>
                <c:pt idx="9">
                  <c:v>30521135.199999988</c:v>
                </c:pt>
                <c:pt idx="10">
                  <c:v>25444566.100000024</c:v>
                </c:pt>
                <c:pt idx="11">
                  <c:v>25612295.800000012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10-464B-8D56-E074C8D53E3B}"/>
            </c:ext>
          </c:extLst>
        </c:ser>
        <c:ser>
          <c:idx val="6"/>
          <c:order val="3"/>
          <c:tx>
            <c:strRef>
              <c:f>'Chart Breakeven (6)'!$C$10</c:f>
              <c:strCache>
                <c:ptCount val="1"/>
                <c:pt idx="0">
                  <c:v>Deficit and surplus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'Chart Breakeven (6)'!$D$3:$O$3</c:f>
              <c:strCache>
                <c:ptCount val="12"/>
                <c:pt idx="0">
                  <c:v> Jan 2024 </c:v>
                </c:pt>
                <c:pt idx="1">
                  <c:v> Feb 2024 </c:v>
                </c:pt>
                <c:pt idx="2">
                  <c:v> Mar 2024 </c:v>
                </c:pt>
                <c:pt idx="3">
                  <c:v> Apr 2024 </c:v>
                </c:pt>
                <c:pt idx="4">
                  <c:v> May 2024 </c:v>
                </c:pt>
                <c:pt idx="5">
                  <c:v> Jun 2024 </c:v>
                </c:pt>
                <c:pt idx="6">
                  <c:v> Jul 2024 </c:v>
                </c:pt>
                <c:pt idx="7">
                  <c:v> Aug 2024 </c:v>
                </c:pt>
                <c:pt idx="8">
                  <c:v> Sep 2024 </c:v>
                </c:pt>
                <c:pt idx="9">
                  <c:v> Oct 2024 </c:v>
                </c:pt>
                <c:pt idx="10">
                  <c:v> Nov 2024 </c:v>
                </c:pt>
                <c:pt idx="11">
                  <c:v> Dec 2024 </c:v>
                </c:pt>
              </c:strCache>
            </c:strRef>
          </c:cat>
          <c:val>
            <c:numRef>
              <c:f>'Chart Breakeven (6)'!$D$10:$O$10</c:f>
            </c:numRef>
          </c:val>
          <c:smooth val="0"/>
          <c:extLst>
            <c:ext xmlns:c16="http://schemas.microsoft.com/office/drawing/2014/chart" uri="{C3380CC4-5D6E-409C-BE32-E72D297353CC}">
              <c16:uniqueId val="{00000003-CA10-464B-8D56-E074C8D53E3B}"/>
            </c:ext>
          </c:extLst>
        </c:ser>
        <c:ser>
          <c:idx val="5"/>
          <c:order val="4"/>
          <c:tx>
            <c:strRef>
              <c:f>'Chart Breakeven (6)'!$C$9</c:f>
              <c:strCache>
                <c:ptCount val="1"/>
                <c:pt idx="0">
                  <c:v>Deficit and surplus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'Chart Breakeven (6)'!$D$3:$O$3</c:f>
              <c:strCache>
                <c:ptCount val="12"/>
                <c:pt idx="0">
                  <c:v> Jan 2024 </c:v>
                </c:pt>
                <c:pt idx="1">
                  <c:v> Feb 2024 </c:v>
                </c:pt>
                <c:pt idx="2">
                  <c:v> Mar 2024 </c:v>
                </c:pt>
                <c:pt idx="3">
                  <c:v> Apr 2024 </c:v>
                </c:pt>
                <c:pt idx="4">
                  <c:v> May 2024 </c:v>
                </c:pt>
                <c:pt idx="5">
                  <c:v> Jun 2024 </c:v>
                </c:pt>
                <c:pt idx="6">
                  <c:v> Jul 2024 </c:v>
                </c:pt>
                <c:pt idx="7">
                  <c:v> Aug 2024 </c:v>
                </c:pt>
                <c:pt idx="8">
                  <c:v> Sep 2024 </c:v>
                </c:pt>
                <c:pt idx="9">
                  <c:v> Oct 2024 </c:v>
                </c:pt>
                <c:pt idx="10">
                  <c:v> Nov 2024 </c:v>
                </c:pt>
                <c:pt idx="11">
                  <c:v> Dec 2024 </c:v>
                </c:pt>
              </c:strCache>
            </c:strRef>
          </c:cat>
          <c:val>
            <c:numRef>
              <c:f>'Chart Breakeven (6)'!$D$9:$O$9</c:f>
              <c:numCache>
                <c:formatCode>_(* #,##0.00_);_(* \(#,##0.00\);_(* "-"??_);_(@_)</c:formatCode>
                <c:ptCount val="12"/>
                <c:pt idx="0">
                  <c:v>6196646.900000006</c:v>
                </c:pt>
                <c:pt idx="1">
                  <c:v>-7546258.3300000131</c:v>
                </c:pt>
                <c:pt idx="2">
                  <c:v>-3058040.0899999887</c:v>
                </c:pt>
                <c:pt idx="3">
                  <c:v>-10471162.730000004</c:v>
                </c:pt>
                <c:pt idx="4">
                  <c:v>-4097371.599999994</c:v>
                </c:pt>
                <c:pt idx="5">
                  <c:v>1449060.1499999762</c:v>
                </c:pt>
                <c:pt idx="6">
                  <c:v>-845716.64999997616</c:v>
                </c:pt>
                <c:pt idx="7">
                  <c:v>-4159769</c:v>
                </c:pt>
                <c:pt idx="8">
                  <c:v>4043571.7000000179</c:v>
                </c:pt>
                <c:pt idx="9">
                  <c:v>-4726945.5500000119</c:v>
                </c:pt>
                <c:pt idx="10">
                  <c:v>2640240.5</c:v>
                </c:pt>
                <c:pt idx="11">
                  <c:v>-3438016.2500000596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10-464B-8D56-E074C8D53E3B}"/>
            </c:ext>
          </c:extLst>
        </c:ser>
        <c:ser>
          <c:idx val="8"/>
          <c:order val="5"/>
          <c:tx>
            <c:strRef>
              <c:f>'Chart Breakeven (6)'!$C$12</c:f>
              <c:strCache>
                <c:ptCount val="1"/>
                <c:pt idx="0">
                  <c:v>Closing balance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'Chart Breakeven (6)'!$D$3:$O$3</c:f>
              <c:strCache>
                <c:ptCount val="12"/>
                <c:pt idx="0">
                  <c:v> Jan 2024 </c:v>
                </c:pt>
                <c:pt idx="1">
                  <c:v> Feb 2024 </c:v>
                </c:pt>
                <c:pt idx="2">
                  <c:v> Mar 2024 </c:v>
                </c:pt>
                <c:pt idx="3">
                  <c:v> Apr 2024 </c:v>
                </c:pt>
                <c:pt idx="4">
                  <c:v> May 2024 </c:v>
                </c:pt>
                <c:pt idx="5">
                  <c:v> Jun 2024 </c:v>
                </c:pt>
                <c:pt idx="6">
                  <c:v> Jul 2024 </c:v>
                </c:pt>
                <c:pt idx="7">
                  <c:v> Aug 2024 </c:v>
                </c:pt>
                <c:pt idx="8">
                  <c:v> Sep 2024 </c:v>
                </c:pt>
                <c:pt idx="9">
                  <c:v> Oct 2024 </c:v>
                </c:pt>
                <c:pt idx="10">
                  <c:v> Nov 2024 </c:v>
                </c:pt>
                <c:pt idx="11">
                  <c:v> Dec 2024 </c:v>
                </c:pt>
              </c:strCache>
            </c:strRef>
          </c:cat>
          <c:val>
            <c:numRef>
              <c:f>'Chart Breakeven (6)'!$D$12:$O$12</c:f>
              <c:numCache>
                <c:formatCode>_(* #,##0.00_);_(* \(#,##0.00\);_(* "-"??_);_(@_)</c:formatCode>
                <c:ptCount val="12"/>
                <c:pt idx="0">
                  <c:v>11485663.900000004</c:v>
                </c:pt>
                <c:pt idx="1">
                  <c:v>-1349611.4300000053</c:v>
                </c:pt>
                <c:pt idx="2">
                  <c:v>-4407651.5199999958</c:v>
                </c:pt>
                <c:pt idx="3">
                  <c:v>-14878814.250000015</c:v>
                </c:pt>
                <c:pt idx="4">
                  <c:v>-18976185.849999994</c:v>
                </c:pt>
                <c:pt idx="5">
                  <c:v>-17527125.700000014</c:v>
                </c:pt>
                <c:pt idx="6">
                  <c:v>-18372842.349999998</c:v>
                </c:pt>
                <c:pt idx="7">
                  <c:v>-22532611.34999999</c:v>
                </c:pt>
                <c:pt idx="8">
                  <c:v>-18489039.650000002</c:v>
                </c:pt>
                <c:pt idx="9">
                  <c:v>-23215985.199999992</c:v>
                </c:pt>
                <c:pt idx="10">
                  <c:v>-20575744.699999992</c:v>
                </c:pt>
                <c:pt idx="11">
                  <c:v>-24013760.950000051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A10-464B-8D56-E074C8D53E3B}"/>
            </c:ext>
          </c:extLst>
        </c:ser>
        <c:ser>
          <c:idx val="0"/>
          <c:order val="6"/>
          <c:tx>
            <c:strRef>
              <c:f>'Chart Breakeven (6)'!$C$4</c:f>
              <c:strCache>
                <c:ptCount val="1"/>
                <c:pt idx="0">
                  <c:v>Beginning balance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'Chart Breakeven (6)'!$D$3:$O$3</c:f>
              <c:strCache>
                <c:ptCount val="12"/>
                <c:pt idx="0">
                  <c:v> Jan 2024 </c:v>
                </c:pt>
                <c:pt idx="1">
                  <c:v> Feb 2024 </c:v>
                </c:pt>
                <c:pt idx="2">
                  <c:v> Mar 2024 </c:v>
                </c:pt>
                <c:pt idx="3">
                  <c:v> Apr 2024 </c:v>
                </c:pt>
                <c:pt idx="4">
                  <c:v> May 2024 </c:v>
                </c:pt>
                <c:pt idx="5">
                  <c:v> Jun 2024 </c:v>
                </c:pt>
                <c:pt idx="6">
                  <c:v> Jul 2024 </c:v>
                </c:pt>
                <c:pt idx="7">
                  <c:v> Aug 2024 </c:v>
                </c:pt>
                <c:pt idx="8">
                  <c:v> Sep 2024 </c:v>
                </c:pt>
                <c:pt idx="9">
                  <c:v> Oct 2024 </c:v>
                </c:pt>
                <c:pt idx="10">
                  <c:v> Nov 2024 </c:v>
                </c:pt>
                <c:pt idx="11">
                  <c:v> Dec 2024 </c:v>
                </c:pt>
              </c:strCache>
            </c:strRef>
          </c:cat>
          <c:val>
            <c:numRef>
              <c:f>'Chart Breakeven (6)'!$D$4:$O$4</c:f>
              <c:numCache>
                <c:formatCode>_(* #,##0.00_);_(* \(#,##0.00\);_(* "-"??_);_(@_)</c:formatCode>
                <c:ptCount val="12"/>
                <c:pt idx="0">
                  <c:v>5289016.9999999981</c:v>
                </c:pt>
                <c:pt idx="1">
                  <c:v>11485663.9</c:v>
                </c:pt>
                <c:pt idx="2">
                  <c:v>-1349611.429999992</c:v>
                </c:pt>
                <c:pt idx="3">
                  <c:v>-4407651.5199999958</c:v>
                </c:pt>
                <c:pt idx="4">
                  <c:v>-14878814.25</c:v>
                </c:pt>
                <c:pt idx="5">
                  <c:v>-18976185.84999999</c:v>
                </c:pt>
                <c:pt idx="6">
                  <c:v>-17527125.700000022</c:v>
                </c:pt>
                <c:pt idx="7">
                  <c:v>-18372842.34999999</c:v>
                </c:pt>
                <c:pt idx="8">
                  <c:v>-22532611.34999999</c:v>
                </c:pt>
                <c:pt idx="9">
                  <c:v>-18489039.64999998</c:v>
                </c:pt>
                <c:pt idx="10">
                  <c:v>-23215985.199999992</c:v>
                </c:pt>
                <c:pt idx="11">
                  <c:v>-20575744.699999992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A10-464B-8D56-E074C8D53E3B}"/>
            </c:ext>
          </c:extLst>
        </c:ser>
        <c:ser>
          <c:idx val="7"/>
          <c:order val="7"/>
          <c:tx>
            <c:strRef>
              <c:f>'Chart Breakeven (6)'!$C$11</c:f>
              <c:strCache>
                <c:ptCount val="1"/>
                <c:pt idx="0">
                  <c:v>Cash and cash equivalents, closing balance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'Chart Breakeven (6)'!$D$3:$O$3</c:f>
              <c:strCache>
                <c:ptCount val="12"/>
                <c:pt idx="0">
                  <c:v> Jan 2024 </c:v>
                </c:pt>
                <c:pt idx="1">
                  <c:v> Feb 2024 </c:v>
                </c:pt>
                <c:pt idx="2">
                  <c:v> Mar 2024 </c:v>
                </c:pt>
                <c:pt idx="3">
                  <c:v> Apr 2024 </c:v>
                </c:pt>
                <c:pt idx="4">
                  <c:v> May 2024 </c:v>
                </c:pt>
                <c:pt idx="5">
                  <c:v> Jun 2024 </c:v>
                </c:pt>
                <c:pt idx="6">
                  <c:v> Jul 2024 </c:v>
                </c:pt>
                <c:pt idx="7">
                  <c:v> Aug 2024 </c:v>
                </c:pt>
                <c:pt idx="8">
                  <c:v> Sep 2024 </c:v>
                </c:pt>
                <c:pt idx="9">
                  <c:v> Oct 2024 </c:v>
                </c:pt>
                <c:pt idx="10">
                  <c:v> Nov 2024 </c:v>
                </c:pt>
                <c:pt idx="11">
                  <c:v> Dec 2024 </c:v>
                </c:pt>
              </c:strCache>
            </c:strRef>
          </c:cat>
          <c:val>
            <c:numRef>
              <c:f>'Chart Breakeven (6)'!$D$11:$O$11</c:f>
            </c:numRef>
          </c:val>
          <c:smooth val="0"/>
          <c:extLst>
            <c:ext xmlns:c16="http://schemas.microsoft.com/office/drawing/2014/chart" uri="{C3380CC4-5D6E-409C-BE32-E72D297353CC}">
              <c16:uniqueId val="{00000007-CA10-464B-8D56-E074C8D53E3B}"/>
            </c:ext>
          </c:extLst>
        </c:ser>
        <c:ser>
          <c:idx val="3"/>
          <c:order val="8"/>
          <c:tx>
            <c:strRef>
              <c:f>'Chart Breakeven (6)'!$C$7</c:f>
              <c:strCache>
                <c:ptCount val="1"/>
                <c:pt idx="0">
                  <c:v>Outstanding Payments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'Chart Breakeven (6)'!$D$3:$O$3</c:f>
              <c:strCache>
                <c:ptCount val="12"/>
                <c:pt idx="0">
                  <c:v> Jan 2024 </c:v>
                </c:pt>
                <c:pt idx="1">
                  <c:v> Feb 2024 </c:v>
                </c:pt>
                <c:pt idx="2">
                  <c:v> Mar 2024 </c:v>
                </c:pt>
                <c:pt idx="3">
                  <c:v> Apr 2024 </c:v>
                </c:pt>
                <c:pt idx="4">
                  <c:v> May 2024 </c:v>
                </c:pt>
                <c:pt idx="5">
                  <c:v> Jun 2024 </c:v>
                </c:pt>
                <c:pt idx="6">
                  <c:v> Jul 2024 </c:v>
                </c:pt>
                <c:pt idx="7">
                  <c:v> Aug 2024 </c:v>
                </c:pt>
                <c:pt idx="8">
                  <c:v> Sep 2024 </c:v>
                </c:pt>
                <c:pt idx="9">
                  <c:v> Oct 2024 </c:v>
                </c:pt>
                <c:pt idx="10">
                  <c:v> Nov 2024 </c:v>
                </c:pt>
                <c:pt idx="11">
                  <c:v> Dec 2024 </c:v>
                </c:pt>
              </c:strCache>
            </c:strRef>
          </c:cat>
          <c:val>
            <c:numRef>
              <c:f>'Chart Breakeven (6)'!$D$7:$O$7</c:f>
            </c:numRef>
          </c:val>
          <c:smooth val="0"/>
          <c:extLst>
            <c:ext xmlns:c16="http://schemas.microsoft.com/office/drawing/2014/chart" uri="{C3380CC4-5D6E-409C-BE32-E72D297353CC}">
              <c16:uniqueId val="{00000008-CA10-464B-8D56-E074C8D53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007472"/>
        <c:axId val="2125012752"/>
      </c:lineChart>
      <c:catAx>
        <c:axId val="212500747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2125012752"/>
        <c:crosses val="autoZero"/>
        <c:auto val="1"/>
        <c:lblAlgn val="ctr"/>
        <c:lblOffset val="100"/>
        <c:noMultiLvlLbl val="0"/>
      </c:catAx>
      <c:valAx>
        <c:axId val="212501275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212500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 Breakeven (6)'!$C$4</c:f>
              <c:strCache>
                <c:ptCount val="1"/>
                <c:pt idx="0">
                  <c:v>Beginning balance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'Chart Breakeven (6)'!$D$3:$O$3</c:f>
              <c:strCache>
                <c:ptCount val="12"/>
                <c:pt idx="0">
                  <c:v> Jan 2024 </c:v>
                </c:pt>
                <c:pt idx="1">
                  <c:v> Feb 2024 </c:v>
                </c:pt>
                <c:pt idx="2">
                  <c:v> Mar 2024 </c:v>
                </c:pt>
                <c:pt idx="3">
                  <c:v> Apr 2024 </c:v>
                </c:pt>
                <c:pt idx="4">
                  <c:v> May 2024 </c:v>
                </c:pt>
                <c:pt idx="5">
                  <c:v> Jun 2024 </c:v>
                </c:pt>
                <c:pt idx="6">
                  <c:v> Jul 2024 </c:v>
                </c:pt>
                <c:pt idx="7">
                  <c:v> Aug 2024 </c:v>
                </c:pt>
                <c:pt idx="8">
                  <c:v> Sep 2024 </c:v>
                </c:pt>
                <c:pt idx="9">
                  <c:v> Oct 2024 </c:v>
                </c:pt>
                <c:pt idx="10">
                  <c:v> Nov 2024 </c:v>
                </c:pt>
                <c:pt idx="11">
                  <c:v> Dec 2024 </c:v>
                </c:pt>
              </c:strCache>
            </c:strRef>
          </c:cat>
          <c:val>
            <c:numRef>
              <c:f>'Chart Breakeven (6)'!$D$4:$O$4</c:f>
              <c:numCache>
                <c:formatCode>_(* #,##0.00_);_(* \(#,##0.00\);_(* "-"??_);_(@_)</c:formatCode>
                <c:ptCount val="12"/>
                <c:pt idx="0">
                  <c:v>5289016.9999999981</c:v>
                </c:pt>
                <c:pt idx="1">
                  <c:v>11485663.9</c:v>
                </c:pt>
                <c:pt idx="2">
                  <c:v>-1349611.429999992</c:v>
                </c:pt>
                <c:pt idx="3">
                  <c:v>-4407651.5199999958</c:v>
                </c:pt>
                <c:pt idx="4">
                  <c:v>-14878814.25</c:v>
                </c:pt>
                <c:pt idx="5">
                  <c:v>-18976185.84999999</c:v>
                </c:pt>
                <c:pt idx="6">
                  <c:v>-17527125.700000022</c:v>
                </c:pt>
                <c:pt idx="7">
                  <c:v>-18372842.34999999</c:v>
                </c:pt>
                <c:pt idx="8">
                  <c:v>-22532611.34999999</c:v>
                </c:pt>
                <c:pt idx="9">
                  <c:v>-18489039.64999998</c:v>
                </c:pt>
                <c:pt idx="10">
                  <c:v>-23215985.199999992</c:v>
                </c:pt>
                <c:pt idx="11">
                  <c:v>-20575744.699999992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96-4F81-BDF1-EBBC08314487}"/>
            </c:ext>
          </c:extLst>
        </c:ser>
        <c:ser>
          <c:idx val="2"/>
          <c:order val="1"/>
          <c:tx>
            <c:strRef>
              <c:f>'Chart Breakeven (6)'!$C$6</c:f>
              <c:strCache>
                <c:ptCount val="1"/>
                <c:pt idx="0">
                  <c:v>Receipts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'Chart Breakeven (6)'!$D$3:$O$3</c:f>
              <c:strCache>
                <c:ptCount val="12"/>
                <c:pt idx="0">
                  <c:v> Jan 2024 </c:v>
                </c:pt>
                <c:pt idx="1">
                  <c:v> Feb 2024 </c:v>
                </c:pt>
                <c:pt idx="2">
                  <c:v> Mar 2024 </c:v>
                </c:pt>
                <c:pt idx="3">
                  <c:v> Apr 2024 </c:v>
                </c:pt>
                <c:pt idx="4">
                  <c:v> May 2024 </c:v>
                </c:pt>
                <c:pt idx="5">
                  <c:v> Jun 2024 </c:v>
                </c:pt>
                <c:pt idx="6">
                  <c:v> Jul 2024 </c:v>
                </c:pt>
                <c:pt idx="7">
                  <c:v> Aug 2024 </c:v>
                </c:pt>
                <c:pt idx="8">
                  <c:v> Sep 2024 </c:v>
                </c:pt>
                <c:pt idx="9">
                  <c:v> Oct 2024 </c:v>
                </c:pt>
                <c:pt idx="10">
                  <c:v> Nov 2024 </c:v>
                </c:pt>
                <c:pt idx="11">
                  <c:v> Dec 2024 </c:v>
                </c:pt>
              </c:strCache>
            </c:strRef>
          </c:cat>
          <c:val>
            <c:numRef>
              <c:f>'Chart Breakeven (6)'!$D$6:$O$6</c:f>
              <c:numCache>
                <c:formatCode>_(* #,##0.00_);_(* \(#,##0.00\);_(* "-"??_);_(@_)</c:formatCode>
                <c:ptCount val="12"/>
                <c:pt idx="0">
                  <c:v>49180157.810000002</c:v>
                </c:pt>
                <c:pt idx="1">
                  <c:v>28760602.36999999</c:v>
                </c:pt>
                <c:pt idx="2">
                  <c:v>30479497.150000006</c:v>
                </c:pt>
                <c:pt idx="3">
                  <c:v>21892011.799999997</c:v>
                </c:pt>
                <c:pt idx="4">
                  <c:v>28776397.700000018</c:v>
                </c:pt>
                <c:pt idx="5">
                  <c:v>30280108.049999982</c:v>
                </c:pt>
                <c:pt idx="6">
                  <c:v>28137067.050000012</c:v>
                </c:pt>
                <c:pt idx="7">
                  <c:v>25340122</c:v>
                </c:pt>
                <c:pt idx="8">
                  <c:v>30149500.300000012</c:v>
                </c:pt>
                <c:pt idx="9">
                  <c:v>25794189.649999976</c:v>
                </c:pt>
                <c:pt idx="10">
                  <c:v>28084806.600000024</c:v>
                </c:pt>
                <c:pt idx="11">
                  <c:v>22174279.549999952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96-4F81-BDF1-EBBC08314487}"/>
            </c:ext>
          </c:extLst>
        </c:ser>
        <c:ser>
          <c:idx val="4"/>
          <c:order val="2"/>
          <c:tx>
            <c:strRef>
              <c:f>'Chart Breakeven (6)'!$C$8</c:f>
              <c:strCache>
                <c:ptCount val="1"/>
                <c:pt idx="0">
                  <c:v>Payments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'Chart Breakeven (6)'!$D$3:$O$3</c:f>
              <c:strCache>
                <c:ptCount val="12"/>
                <c:pt idx="0">
                  <c:v> Jan 2024 </c:v>
                </c:pt>
                <c:pt idx="1">
                  <c:v> Feb 2024 </c:v>
                </c:pt>
                <c:pt idx="2">
                  <c:v> Mar 2024 </c:v>
                </c:pt>
                <c:pt idx="3">
                  <c:v> Apr 2024 </c:v>
                </c:pt>
                <c:pt idx="4">
                  <c:v> May 2024 </c:v>
                </c:pt>
                <c:pt idx="5">
                  <c:v> Jun 2024 </c:v>
                </c:pt>
                <c:pt idx="6">
                  <c:v> Jul 2024 </c:v>
                </c:pt>
                <c:pt idx="7">
                  <c:v> Aug 2024 </c:v>
                </c:pt>
                <c:pt idx="8">
                  <c:v> Sep 2024 </c:v>
                </c:pt>
                <c:pt idx="9">
                  <c:v> Oct 2024 </c:v>
                </c:pt>
                <c:pt idx="10">
                  <c:v> Nov 2024 </c:v>
                </c:pt>
                <c:pt idx="11">
                  <c:v> Dec 2024 </c:v>
                </c:pt>
              </c:strCache>
            </c:strRef>
          </c:cat>
          <c:val>
            <c:numRef>
              <c:f>'Chart Breakeven (6)'!$D$8:$O$8</c:f>
              <c:numCache>
                <c:formatCode>_(* #,##0.00_);_(* \(#,##0.00\);_(* "-"??_);_(@_)</c:formatCode>
                <c:ptCount val="12"/>
                <c:pt idx="0">
                  <c:v>42983510.909999996</c:v>
                </c:pt>
                <c:pt idx="1">
                  <c:v>36306860.700000003</c:v>
                </c:pt>
                <c:pt idx="2">
                  <c:v>33537537.239999995</c:v>
                </c:pt>
                <c:pt idx="3">
                  <c:v>32363174.530000001</c:v>
                </c:pt>
                <c:pt idx="4">
                  <c:v>32873769.300000012</c:v>
                </c:pt>
                <c:pt idx="5">
                  <c:v>28831047.900000006</c:v>
                </c:pt>
                <c:pt idx="6">
                  <c:v>28982783.699999988</c:v>
                </c:pt>
                <c:pt idx="7">
                  <c:v>29499891</c:v>
                </c:pt>
                <c:pt idx="8">
                  <c:v>26105928.599999994</c:v>
                </c:pt>
                <c:pt idx="9">
                  <c:v>30521135.199999988</c:v>
                </c:pt>
                <c:pt idx="10">
                  <c:v>25444566.100000024</c:v>
                </c:pt>
                <c:pt idx="11">
                  <c:v>25612295.800000012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96-4F81-BDF1-EBBC08314487}"/>
            </c:ext>
          </c:extLst>
        </c:ser>
        <c:ser>
          <c:idx val="5"/>
          <c:order val="3"/>
          <c:tx>
            <c:strRef>
              <c:f>'Chart Breakeven (6)'!$C$9</c:f>
              <c:strCache>
                <c:ptCount val="1"/>
                <c:pt idx="0">
                  <c:v>Deficit and surplus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'Chart Breakeven (6)'!$D$3:$O$3</c:f>
              <c:strCache>
                <c:ptCount val="12"/>
                <c:pt idx="0">
                  <c:v> Jan 2024 </c:v>
                </c:pt>
                <c:pt idx="1">
                  <c:v> Feb 2024 </c:v>
                </c:pt>
                <c:pt idx="2">
                  <c:v> Mar 2024 </c:v>
                </c:pt>
                <c:pt idx="3">
                  <c:v> Apr 2024 </c:v>
                </c:pt>
                <c:pt idx="4">
                  <c:v> May 2024 </c:v>
                </c:pt>
                <c:pt idx="5">
                  <c:v> Jun 2024 </c:v>
                </c:pt>
                <c:pt idx="6">
                  <c:v> Jul 2024 </c:v>
                </c:pt>
                <c:pt idx="7">
                  <c:v> Aug 2024 </c:v>
                </c:pt>
                <c:pt idx="8">
                  <c:v> Sep 2024 </c:v>
                </c:pt>
                <c:pt idx="9">
                  <c:v> Oct 2024 </c:v>
                </c:pt>
                <c:pt idx="10">
                  <c:v> Nov 2024 </c:v>
                </c:pt>
                <c:pt idx="11">
                  <c:v> Dec 2024 </c:v>
                </c:pt>
              </c:strCache>
            </c:strRef>
          </c:cat>
          <c:val>
            <c:numRef>
              <c:f>'Chart Breakeven (6)'!$D$9:$O$9</c:f>
              <c:numCache>
                <c:formatCode>_(* #,##0.00_);_(* \(#,##0.00\);_(* "-"??_);_(@_)</c:formatCode>
                <c:ptCount val="12"/>
                <c:pt idx="0">
                  <c:v>6196646.900000006</c:v>
                </c:pt>
                <c:pt idx="1">
                  <c:v>-7546258.3300000131</c:v>
                </c:pt>
                <c:pt idx="2">
                  <c:v>-3058040.0899999887</c:v>
                </c:pt>
                <c:pt idx="3">
                  <c:v>-10471162.730000004</c:v>
                </c:pt>
                <c:pt idx="4">
                  <c:v>-4097371.599999994</c:v>
                </c:pt>
                <c:pt idx="5">
                  <c:v>1449060.1499999762</c:v>
                </c:pt>
                <c:pt idx="6">
                  <c:v>-845716.64999997616</c:v>
                </c:pt>
                <c:pt idx="7">
                  <c:v>-4159769</c:v>
                </c:pt>
                <c:pt idx="8">
                  <c:v>4043571.7000000179</c:v>
                </c:pt>
                <c:pt idx="9">
                  <c:v>-4726945.5500000119</c:v>
                </c:pt>
                <c:pt idx="10">
                  <c:v>2640240.5</c:v>
                </c:pt>
                <c:pt idx="11">
                  <c:v>-3438016.2500000596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96-4F81-BDF1-EBBC08314487}"/>
            </c:ext>
          </c:extLst>
        </c:ser>
        <c:ser>
          <c:idx val="8"/>
          <c:order val="4"/>
          <c:tx>
            <c:strRef>
              <c:f>'Chart Breakeven (6)'!$C$12</c:f>
              <c:strCache>
                <c:ptCount val="1"/>
                <c:pt idx="0">
                  <c:v>Closing balance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'Chart Breakeven (6)'!$D$3:$O$3</c:f>
              <c:strCache>
                <c:ptCount val="12"/>
                <c:pt idx="0">
                  <c:v> Jan 2024 </c:v>
                </c:pt>
                <c:pt idx="1">
                  <c:v> Feb 2024 </c:v>
                </c:pt>
                <c:pt idx="2">
                  <c:v> Mar 2024 </c:v>
                </c:pt>
                <c:pt idx="3">
                  <c:v> Apr 2024 </c:v>
                </c:pt>
                <c:pt idx="4">
                  <c:v> May 2024 </c:v>
                </c:pt>
                <c:pt idx="5">
                  <c:v> Jun 2024 </c:v>
                </c:pt>
                <c:pt idx="6">
                  <c:v> Jul 2024 </c:v>
                </c:pt>
                <c:pt idx="7">
                  <c:v> Aug 2024 </c:v>
                </c:pt>
                <c:pt idx="8">
                  <c:v> Sep 2024 </c:v>
                </c:pt>
                <c:pt idx="9">
                  <c:v> Oct 2024 </c:v>
                </c:pt>
                <c:pt idx="10">
                  <c:v> Nov 2024 </c:v>
                </c:pt>
                <c:pt idx="11">
                  <c:v> Dec 2024 </c:v>
                </c:pt>
              </c:strCache>
            </c:strRef>
          </c:cat>
          <c:val>
            <c:numRef>
              <c:f>'Chart Breakeven (6)'!$D$12:$O$12</c:f>
              <c:numCache>
                <c:formatCode>_(* #,##0.00_);_(* \(#,##0.00\);_(* "-"??_);_(@_)</c:formatCode>
                <c:ptCount val="12"/>
                <c:pt idx="0">
                  <c:v>11485663.900000004</c:v>
                </c:pt>
                <c:pt idx="1">
                  <c:v>-1349611.4300000053</c:v>
                </c:pt>
                <c:pt idx="2">
                  <c:v>-4407651.5199999958</c:v>
                </c:pt>
                <c:pt idx="3">
                  <c:v>-14878814.250000015</c:v>
                </c:pt>
                <c:pt idx="4">
                  <c:v>-18976185.849999994</c:v>
                </c:pt>
                <c:pt idx="5">
                  <c:v>-17527125.700000014</c:v>
                </c:pt>
                <c:pt idx="6">
                  <c:v>-18372842.349999998</c:v>
                </c:pt>
                <c:pt idx="7">
                  <c:v>-22532611.34999999</c:v>
                </c:pt>
                <c:pt idx="8">
                  <c:v>-18489039.650000002</c:v>
                </c:pt>
                <c:pt idx="9">
                  <c:v>-23215985.199999992</c:v>
                </c:pt>
                <c:pt idx="10">
                  <c:v>-20575744.699999992</c:v>
                </c:pt>
                <c:pt idx="11">
                  <c:v>-24013760.950000051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96-4F81-BDF1-EBBC08314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5007472"/>
        <c:axId val="2125012752"/>
      </c:lineChart>
      <c:catAx>
        <c:axId val="212500747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2125012752"/>
        <c:crosses val="autoZero"/>
        <c:auto val="1"/>
        <c:lblAlgn val="ctr"/>
        <c:lblOffset val="100"/>
        <c:noMultiLvlLbl val="0"/>
      </c:catAx>
      <c:valAx>
        <c:axId val="212501275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212500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'Chart Breakeven (6)'!$C$6</c:f>
              <c:strCache>
                <c:ptCount val="1"/>
                <c:pt idx="0">
                  <c:v>Receipts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'Chart Breakeven (6)'!$D$3:$O$3</c:f>
              <c:strCache>
                <c:ptCount val="12"/>
                <c:pt idx="0">
                  <c:v> Jan 2024 </c:v>
                </c:pt>
                <c:pt idx="1">
                  <c:v> Feb 2024 </c:v>
                </c:pt>
                <c:pt idx="2">
                  <c:v> Mar 2024 </c:v>
                </c:pt>
                <c:pt idx="3">
                  <c:v> Apr 2024 </c:v>
                </c:pt>
                <c:pt idx="4">
                  <c:v> May 2024 </c:v>
                </c:pt>
                <c:pt idx="5">
                  <c:v> Jun 2024 </c:v>
                </c:pt>
                <c:pt idx="6">
                  <c:v> Jul 2024 </c:v>
                </c:pt>
                <c:pt idx="7">
                  <c:v> Aug 2024 </c:v>
                </c:pt>
                <c:pt idx="8">
                  <c:v> Sep 2024 </c:v>
                </c:pt>
                <c:pt idx="9">
                  <c:v> Oct 2024 </c:v>
                </c:pt>
                <c:pt idx="10">
                  <c:v> Nov 2024 </c:v>
                </c:pt>
                <c:pt idx="11">
                  <c:v> Dec 2024 </c:v>
                </c:pt>
              </c:strCache>
            </c:strRef>
          </c:cat>
          <c:val>
            <c:numRef>
              <c:f>'Chart Breakeven (6)'!$D$6:$O$6</c:f>
              <c:numCache>
                <c:formatCode>_(* #,##0.00_);_(* \(#,##0.00\);_(* "-"??_);_(@_)</c:formatCode>
                <c:ptCount val="12"/>
                <c:pt idx="0">
                  <c:v>49180157.810000002</c:v>
                </c:pt>
                <c:pt idx="1">
                  <c:v>28760602.36999999</c:v>
                </c:pt>
                <c:pt idx="2">
                  <c:v>30479497.150000006</c:v>
                </c:pt>
                <c:pt idx="3">
                  <c:v>21892011.799999997</c:v>
                </c:pt>
                <c:pt idx="4">
                  <c:v>28776397.700000018</c:v>
                </c:pt>
                <c:pt idx="5">
                  <c:v>30280108.049999982</c:v>
                </c:pt>
                <c:pt idx="6">
                  <c:v>28137067.050000012</c:v>
                </c:pt>
                <c:pt idx="7">
                  <c:v>25340122</c:v>
                </c:pt>
                <c:pt idx="8">
                  <c:v>30149500.300000012</c:v>
                </c:pt>
                <c:pt idx="9">
                  <c:v>25794189.649999976</c:v>
                </c:pt>
                <c:pt idx="10">
                  <c:v>28084806.600000024</c:v>
                </c:pt>
                <c:pt idx="11">
                  <c:v>22174279.549999952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9-49F1-945B-841906198E62}"/>
            </c:ext>
          </c:extLst>
        </c:ser>
        <c:ser>
          <c:idx val="4"/>
          <c:order val="1"/>
          <c:tx>
            <c:strRef>
              <c:f>'Chart Breakeven (6)'!$C$8</c:f>
              <c:strCache>
                <c:ptCount val="1"/>
                <c:pt idx="0">
                  <c:v>Payments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'Chart Breakeven (6)'!$D$3:$O$3</c:f>
              <c:strCache>
                <c:ptCount val="12"/>
                <c:pt idx="0">
                  <c:v> Jan 2024 </c:v>
                </c:pt>
                <c:pt idx="1">
                  <c:v> Feb 2024 </c:v>
                </c:pt>
                <c:pt idx="2">
                  <c:v> Mar 2024 </c:v>
                </c:pt>
                <c:pt idx="3">
                  <c:v> Apr 2024 </c:v>
                </c:pt>
                <c:pt idx="4">
                  <c:v> May 2024 </c:v>
                </c:pt>
                <c:pt idx="5">
                  <c:v> Jun 2024 </c:v>
                </c:pt>
                <c:pt idx="6">
                  <c:v> Jul 2024 </c:v>
                </c:pt>
                <c:pt idx="7">
                  <c:v> Aug 2024 </c:v>
                </c:pt>
                <c:pt idx="8">
                  <c:v> Sep 2024 </c:v>
                </c:pt>
                <c:pt idx="9">
                  <c:v> Oct 2024 </c:v>
                </c:pt>
                <c:pt idx="10">
                  <c:v> Nov 2024 </c:v>
                </c:pt>
                <c:pt idx="11">
                  <c:v> Dec 2024 </c:v>
                </c:pt>
              </c:strCache>
            </c:strRef>
          </c:cat>
          <c:val>
            <c:numRef>
              <c:f>'Chart Breakeven (6)'!$D$8:$O$8</c:f>
              <c:numCache>
                <c:formatCode>_(* #,##0.00_);_(* \(#,##0.00\);_(* "-"??_);_(@_)</c:formatCode>
                <c:ptCount val="12"/>
                <c:pt idx="0">
                  <c:v>42983510.909999996</c:v>
                </c:pt>
                <c:pt idx="1">
                  <c:v>36306860.700000003</c:v>
                </c:pt>
                <c:pt idx="2">
                  <c:v>33537537.239999995</c:v>
                </c:pt>
                <c:pt idx="3">
                  <c:v>32363174.530000001</c:v>
                </c:pt>
                <c:pt idx="4">
                  <c:v>32873769.300000012</c:v>
                </c:pt>
                <c:pt idx="5">
                  <c:v>28831047.900000006</c:v>
                </c:pt>
                <c:pt idx="6">
                  <c:v>28982783.699999988</c:v>
                </c:pt>
                <c:pt idx="7">
                  <c:v>29499891</c:v>
                </c:pt>
                <c:pt idx="8">
                  <c:v>26105928.599999994</c:v>
                </c:pt>
                <c:pt idx="9">
                  <c:v>30521135.199999988</c:v>
                </c:pt>
                <c:pt idx="10">
                  <c:v>25444566.100000024</c:v>
                </c:pt>
                <c:pt idx="11">
                  <c:v>25612295.800000012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E9-49F1-945B-841906198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5007472"/>
        <c:axId val="2125012752"/>
      </c:lineChart>
      <c:catAx>
        <c:axId val="212500747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2125012752"/>
        <c:crosses val="autoZero"/>
        <c:auto val="1"/>
        <c:lblAlgn val="ctr"/>
        <c:lblOffset val="100"/>
        <c:noMultiLvlLbl val="0"/>
      </c:catAx>
      <c:valAx>
        <c:axId val="212501275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212500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'Chart Breakeven (6)'!$C$6</c:f>
              <c:strCache>
                <c:ptCount val="1"/>
                <c:pt idx="0">
                  <c:v>Receipts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'Chart Breakeven (6)'!$D$3:$O$3</c:f>
              <c:strCache>
                <c:ptCount val="12"/>
                <c:pt idx="0">
                  <c:v> Jan 2024 </c:v>
                </c:pt>
                <c:pt idx="1">
                  <c:v> Feb 2024 </c:v>
                </c:pt>
                <c:pt idx="2">
                  <c:v> Mar 2024 </c:v>
                </c:pt>
                <c:pt idx="3">
                  <c:v> Apr 2024 </c:v>
                </c:pt>
                <c:pt idx="4">
                  <c:v> May 2024 </c:v>
                </c:pt>
                <c:pt idx="5">
                  <c:v> Jun 2024 </c:v>
                </c:pt>
                <c:pt idx="6">
                  <c:v> Jul 2024 </c:v>
                </c:pt>
                <c:pt idx="7">
                  <c:v> Aug 2024 </c:v>
                </c:pt>
                <c:pt idx="8">
                  <c:v> Sep 2024 </c:v>
                </c:pt>
                <c:pt idx="9">
                  <c:v> Oct 2024 </c:v>
                </c:pt>
                <c:pt idx="10">
                  <c:v> Nov 2024 </c:v>
                </c:pt>
                <c:pt idx="11">
                  <c:v> Dec 2024 </c:v>
                </c:pt>
              </c:strCache>
            </c:strRef>
          </c:cat>
          <c:val>
            <c:numRef>
              <c:f>'Chart Breakeven (6)'!$D$6:$O$6</c:f>
              <c:numCache>
                <c:formatCode>_(* #,##0.00_);_(* \(#,##0.00\);_(* "-"??_);_(@_)</c:formatCode>
                <c:ptCount val="12"/>
                <c:pt idx="0">
                  <c:v>49180157.810000002</c:v>
                </c:pt>
                <c:pt idx="1">
                  <c:v>28760602.36999999</c:v>
                </c:pt>
                <c:pt idx="2">
                  <c:v>30479497.150000006</c:v>
                </c:pt>
                <c:pt idx="3">
                  <c:v>21892011.799999997</c:v>
                </c:pt>
                <c:pt idx="4">
                  <c:v>28776397.700000018</c:v>
                </c:pt>
                <c:pt idx="5">
                  <c:v>30280108.049999982</c:v>
                </c:pt>
                <c:pt idx="6">
                  <c:v>28137067.050000012</c:v>
                </c:pt>
                <c:pt idx="7">
                  <c:v>25340122</c:v>
                </c:pt>
                <c:pt idx="8">
                  <c:v>30149500.300000012</c:v>
                </c:pt>
                <c:pt idx="9">
                  <c:v>25794189.649999976</c:v>
                </c:pt>
                <c:pt idx="10">
                  <c:v>28084806.600000024</c:v>
                </c:pt>
                <c:pt idx="11">
                  <c:v>22174279.549999952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6B-4360-889A-EE9D1842A88B}"/>
            </c:ext>
          </c:extLst>
        </c:ser>
        <c:ser>
          <c:idx val="4"/>
          <c:order val="1"/>
          <c:tx>
            <c:strRef>
              <c:f>'Chart Breakeven (6)'!$C$8</c:f>
              <c:strCache>
                <c:ptCount val="1"/>
                <c:pt idx="0">
                  <c:v>Payments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'Chart Breakeven (6)'!$D$3:$O$3</c:f>
              <c:strCache>
                <c:ptCount val="12"/>
                <c:pt idx="0">
                  <c:v> Jan 2024 </c:v>
                </c:pt>
                <c:pt idx="1">
                  <c:v> Feb 2024 </c:v>
                </c:pt>
                <c:pt idx="2">
                  <c:v> Mar 2024 </c:v>
                </c:pt>
                <c:pt idx="3">
                  <c:v> Apr 2024 </c:v>
                </c:pt>
                <c:pt idx="4">
                  <c:v> May 2024 </c:v>
                </c:pt>
                <c:pt idx="5">
                  <c:v> Jun 2024 </c:v>
                </c:pt>
                <c:pt idx="6">
                  <c:v> Jul 2024 </c:v>
                </c:pt>
                <c:pt idx="7">
                  <c:v> Aug 2024 </c:v>
                </c:pt>
                <c:pt idx="8">
                  <c:v> Sep 2024 </c:v>
                </c:pt>
                <c:pt idx="9">
                  <c:v> Oct 2024 </c:v>
                </c:pt>
                <c:pt idx="10">
                  <c:v> Nov 2024 </c:v>
                </c:pt>
                <c:pt idx="11">
                  <c:v> Dec 2024 </c:v>
                </c:pt>
              </c:strCache>
            </c:strRef>
          </c:cat>
          <c:val>
            <c:numRef>
              <c:f>'Chart Breakeven (6)'!$D$8:$O$8</c:f>
              <c:numCache>
                <c:formatCode>_(* #,##0.00_);_(* \(#,##0.00\);_(* "-"??_);_(@_)</c:formatCode>
                <c:ptCount val="12"/>
                <c:pt idx="0">
                  <c:v>42983510.909999996</c:v>
                </c:pt>
                <c:pt idx="1">
                  <c:v>36306860.700000003</c:v>
                </c:pt>
                <c:pt idx="2">
                  <c:v>33537537.239999995</c:v>
                </c:pt>
                <c:pt idx="3">
                  <c:v>32363174.530000001</c:v>
                </c:pt>
                <c:pt idx="4">
                  <c:v>32873769.300000012</c:v>
                </c:pt>
                <c:pt idx="5">
                  <c:v>28831047.900000006</c:v>
                </c:pt>
                <c:pt idx="6">
                  <c:v>28982783.699999988</c:v>
                </c:pt>
                <c:pt idx="7">
                  <c:v>29499891</c:v>
                </c:pt>
                <c:pt idx="8">
                  <c:v>26105928.599999994</c:v>
                </c:pt>
                <c:pt idx="9">
                  <c:v>30521135.199999988</c:v>
                </c:pt>
                <c:pt idx="10">
                  <c:v>25444566.100000024</c:v>
                </c:pt>
                <c:pt idx="11">
                  <c:v>25612295.800000012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6B-4360-889A-EE9D1842A88B}"/>
            </c:ext>
          </c:extLst>
        </c:ser>
        <c:ser>
          <c:idx val="5"/>
          <c:order val="2"/>
          <c:tx>
            <c:strRef>
              <c:f>'Chart Breakeven (6)'!$C$9</c:f>
              <c:strCache>
                <c:ptCount val="1"/>
                <c:pt idx="0">
                  <c:v>Deficit and surplus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'Chart Breakeven (6)'!$D$3:$O$3</c:f>
              <c:strCache>
                <c:ptCount val="12"/>
                <c:pt idx="0">
                  <c:v> Jan 2024 </c:v>
                </c:pt>
                <c:pt idx="1">
                  <c:v> Feb 2024 </c:v>
                </c:pt>
                <c:pt idx="2">
                  <c:v> Mar 2024 </c:v>
                </c:pt>
                <c:pt idx="3">
                  <c:v> Apr 2024 </c:v>
                </c:pt>
                <c:pt idx="4">
                  <c:v> May 2024 </c:v>
                </c:pt>
                <c:pt idx="5">
                  <c:v> Jun 2024 </c:v>
                </c:pt>
                <c:pt idx="6">
                  <c:v> Jul 2024 </c:v>
                </c:pt>
                <c:pt idx="7">
                  <c:v> Aug 2024 </c:v>
                </c:pt>
                <c:pt idx="8">
                  <c:v> Sep 2024 </c:v>
                </c:pt>
                <c:pt idx="9">
                  <c:v> Oct 2024 </c:v>
                </c:pt>
                <c:pt idx="10">
                  <c:v> Nov 2024 </c:v>
                </c:pt>
                <c:pt idx="11">
                  <c:v> Dec 2024 </c:v>
                </c:pt>
              </c:strCache>
            </c:strRef>
          </c:cat>
          <c:val>
            <c:numRef>
              <c:f>'Chart Breakeven (6)'!$D$9:$O$9</c:f>
              <c:numCache>
                <c:formatCode>_(* #,##0.00_);_(* \(#,##0.00\);_(* "-"??_);_(@_)</c:formatCode>
                <c:ptCount val="12"/>
                <c:pt idx="0">
                  <c:v>6196646.900000006</c:v>
                </c:pt>
                <c:pt idx="1">
                  <c:v>-7546258.3300000131</c:v>
                </c:pt>
                <c:pt idx="2">
                  <c:v>-3058040.0899999887</c:v>
                </c:pt>
                <c:pt idx="3">
                  <c:v>-10471162.730000004</c:v>
                </c:pt>
                <c:pt idx="4">
                  <c:v>-4097371.599999994</c:v>
                </c:pt>
                <c:pt idx="5">
                  <c:v>1449060.1499999762</c:v>
                </c:pt>
                <c:pt idx="6">
                  <c:v>-845716.64999997616</c:v>
                </c:pt>
                <c:pt idx="7">
                  <c:v>-4159769</c:v>
                </c:pt>
                <c:pt idx="8">
                  <c:v>4043571.7000000179</c:v>
                </c:pt>
                <c:pt idx="9">
                  <c:v>-4726945.5500000119</c:v>
                </c:pt>
                <c:pt idx="10">
                  <c:v>2640240.5</c:v>
                </c:pt>
                <c:pt idx="11">
                  <c:v>-3438016.2500000596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6B-4360-889A-EE9D1842A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5007472"/>
        <c:axId val="2125012752"/>
      </c:lineChart>
      <c:catAx>
        <c:axId val="212500747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2125012752"/>
        <c:crosses val="autoZero"/>
        <c:auto val="1"/>
        <c:lblAlgn val="ctr"/>
        <c:lblOffset val="100"/>
        <c:noMultiLvlLbl val="0"/>
      </c:catAx>
      <c:valAx>
        <c:axId val="212501275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212500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25" r="0.25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Cambria"/>
              </a:rPr>
              <a:t>Cash Flow Budget 2024 Closing Balance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'Chart Breakeven (3)'!$C$5</c:f>
              <c:strCache>
                <c:ptCount val="1"/>
                <c:pt idx="0">
                  <c:v>Outstanding Receipts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Breakeven (3)'!$D$3:$O$3</c:f>
              <c:strCache>
                <c:ptCount val="12"/>
                <c:pt idx="0">
                  <c:v> Jan 2024 </c:v>
                </c:pt>
                <c:pt idx="1">
                  <c:v> Feb 2024 </c:v>
                </c:pt>
                <c:pt idx="2">
                  <c:v> Mar 2024 </c:v>
                </c:pt>
                <c:pt idx="3">
                  <c:v> Apr 2024 </c:v>
                </c:pt>
                <c:pt idx="4">
                  <c:v> May 2024 </c:v>
                </c:pt>
                <c:pt idx="5">
                  <c:v> Jun 2024 </c:v>
                </c:pt>
                <c:pt idx="6">
                  <c:v> Jul 2024 </c:v>
                </c:pt>
                <c:pt idx="7">
                  <c:v> Aug 2024 </c:v>
                </c:pt>
                <c:pt idx="8">
                  <c:v> Sep 2024 </c:v>
                </c:pt>
                <c:pt idx="9">
                  <c:v> Oct 2024 </c:v>
                </c:pt>
                <c:pt idx="10">
                  <c:v> Nov 2024 </c:v>
                </c:pt>
                <c:pt idx="11">
                  <c:v> Dec 2024 </c:v>
                </c:pt>
              </c:strCache>
            </c:strRef>
          </c:cat>
          <c:val>
            <c:numRef>
              <c:f>'Chart Breakeven (3)'!$D$5:$O$5</c:f>
              <c:numCache>
                <c:formatCode>_(* #,##0.00_);_(* \(#,##0.00\);_(* "-"??_);_(@_)</c:formatCode>
                <c:ptCount val="12"/>
                <c:pt idx="0">
                  <c:v>64195255.509999998</c:v>
                </c:pt>
                <c:pt idx="1">
                  <c:v>77940760.179999992</c:v>
                </c:pt>
                <c:pt idx="2">
                  <c:v>108420257.33</c:v>
                </c:pt>
                <c:pt idx="3">
                  <c:v>130312269.13</c:v>
                </c:pt>
                <c:pt idx="4">
                  <c:v>159088666.83000001</c:v>
                </c:pt>
                <c:pt idx="5">
                  <c:v>189368774.88</c:v>
                </c:pt>
                <c:pt idx="6">
                  <c:v>217505841.93000001</c:v>
                </c:pt>
                <c:pt idx="7">
                  <c:v>242845963.93000001</c:v>
                </c:pt>
                <c:pt idx="8">
                  <c:v>272995464.23000002</c:v>
                </c:pt>
                <c:pt idx="9">
                  <c:v>298789653.88</c:v>
                </c:pt>
                <c:pt idx="10">
                  <c:v>326874460.48000002</c:v>
                </c:pt>
                <c:pt idx="11">
                  <c:v>349048740.02999997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1C-4928-B553-89B88EF681C9}"/>
            </c:ext>
          </c:extLst>
        </c:ser>
        <c:ser>
          <c:idx val="2"/>
          <c:order val="1"/>
          <c:tx>
            <c:strRef>
              <c:f>'Chart Breakeven (3)'!$C$6</c:f>
              <c:strCache>
                <c:ptCount val="1"/>
                <c:pt idx="0">
                  <c:v>Outstanding Payments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Breakeven (3)'!$D$3:$O$3</c:f>
              <c:strCache>
                <c:ptCount val="12"/>
                <c:pt idx="0">
                  <c:v> Jan 2024 </c:v>
                </c:pt>
                <c:pt idx="1">
                  <c:v> Feb 2024 </c:v>
                </c:pt>
                <c:pt idx="2">
                  <c:v> Mar 2024 </c:v>
                </c:pt>
                <c:pt idx="3">
                  <c:v> Apr 2024 </c:v>
                </c:pt>
                <c:pt idx="4">
                  <c:v> May 2024 </c:v>
                </c:pt>
                <c:pt idx="5">
                  <c:v> Jun 2024 </c:v>
                </c:pt>
                <c:pt idx="6">
                  <c:v> Jul 2024 </c:v>
                </c:pt>
                <c:pt idx="7">
                  <c:v> Aug 2024 </c:v>
                </c:pt>
                <c:pt idx="8">
                  <c:v> Sep 2024 </c:v>
                </c:pt>
                <c:pt idx="9">
                  <c:v> Oct 2024 </c:v>
                </c:pt>
                <c:pt idx="10">
                  <c:v> Nov 2024 </c:v>
                </c:pt>
                <c:pt idx="11">
                  <c:v> Dec 2024 </c:v>
                </c:pt>
              </c:strCache>
            </c:strRef>
          </c:cat>
          <c:val>
            <c:numRef>
              <c:f>'Chart Breakeven (3)'!$D$6:$O$6</c:f>
              <c:numCache>
                <c:formatCode>_(* #,##0.00_);_(* \(#,##0.00\);_(* "-"??_);_(@_)</c:formatCode>
                <c:ptCount val="12"/>
                <c:pt idx="0">
                  <c:v>-52709591.609999999</c:v>
                </c:pt>
                <c:pt idx="1">
                  <c:v>-79290371.609999999</c:v>
                </c:pt>
                <c:pt idx="2">
                  <c:v>-112827908.84999999</c:v>
                </c:pt>
                <c:pt idx="3">
                  <c:v>-145191083.38</c:v>
                </c:pt>
                <c:pt idx="4">
                  <c:v>-178064852.68000001</c:v>
                </c:pt>
                <c:pt idx="5">
                  <c:v>-206895900.58000001</c:v>
                </c:pt>
                <c:pt idx="6">
                  <c:v>-235878684.28</c:v>
                </c:pt>
                <c:pt idx="7">
                  <c:v>-265378575.28</c:v>
                </c:pt>
                <c:pt idx="8">
                  <c:v>-291484503.88</c:v>
                </c:pt>
                <c:pt idx="9">
                  <c:v>-322005639.07999998</c:v>
                </c:pt>
                <c:pt idx="10">
                  <c:v>-347450205.18000001</c:v>
                </c:pt>
                <c:pt idx="11">
                  <c:v>-373062500.98000002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1C-4928-B553-89B88EF681C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</c:dLbls>
        <c:smooth val="0"/>
        <c:axId val="1398174384"/>
        <c:axId val="1398176784"/>
      </c:lineChart>
      <c:catAx>
        <c:axId val="139817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398176784"/>
        <c:crosses val="autoZero"/>
        <c:auto val="1"/>
        <c:lblAlgn val="ctr"/>
        <c:lblOffset val="100"/>
        <c:noMultiLvlLbl val="0"/>
      </c:catAx>
      <c:valAx>
        <c:axId val="139817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3981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'Chart Breakeven (4)'!$C$4</c:f>
              <c:strCache>
                <c:ptCount val="1"/>
                <c:pt idx="0">
                  <c:v>Cash and cash equivalents, beginning of period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'Chart Breakeven (4)'!$D$3:$O$3</c:f>
              <c:strCache>
                <c:ptCount val="12"/>
                <c:pt idx="0">
                  <c:v> Jan 2024 </c:v>
                </c:pt>
                <c:pt idx="1">
                  <c:v> Feb 2024 </c:v>
                </c:pt>
                <c:pt idx="2">
                  <c:v> Mar 2024 </c:v>
                </c:pt>
                <c:pt idx="3">
                  <c:v> Apr 2024 </c:v>
                </c:pt>
                <c:pt idx="4">
                  <c:v> May 2024 </c:v>
                </c:pt>
                <c:pt idx="5">
                  <c:v> Jun 2024 </c:v>
                </c:pt>
                <c:pt idx="6">
                  <c:v> Jul 2024 </c:v>
                </c:pt>
                <c:pt idx="7">
                  <c:v> Aug 2024 </c:v>
                </c:pt>
                <c:pt idx="8">
                  <c:v> Sep 2024 </c:v>
                </c:pt>
                <c:pt idx="9">
                  <c:v> Oct 2024 </c:v>
                </c:pt>
                <c:pt idx="10">
                  <c:v> Nov 2024 </c:v>
                </c:pt>
                <c:pt idx="11">
                  <c:v> Dec 2024 </c:v>
                </c:pt>
              </c:strCache>
            </c:strRef>
          </c:cat>
          <c:val>
            <c:numRef>
              <c:f>'Chart Breakeven (4)'!$D$4:$O$4</c:f>
              <c:numCache>
                <c:formatCode>_(* #,##0.00_);_(* \(#,##0.00\);_(* "-"??_);_(@_)</c:formatCode>
                <c:ptCount val="12"/>
                <c:pt idx="0">
                  <c:v>5289016.9999999981</c:v>
                </c:pt>
                <c:pt idx="1">
                  <c:v>11485663.9</c:v>
                </c:pt>
                <c:pt idx="2">
                  <c:v>1349611.429999992</c:v>
                </c:pt>
                <c:pt idx="3">
                  <c:v>4407651.5199999958</c:v>
                </c:pt>
                <c:pt idx="4">
                  <c:v>14878814.25</c:v>
                </c:pt>
                <c:pt idx="5">
                  <c:v>18976185.84999999</c:v>
                </c:pt>
                <c:pt idx="6">
                  <c:v>17527125.700000022</c:v>
                </c:pt>
                <c:pt idx="7">
                  <c:v>18372842.34999999</c:v>
                </c:pt>
                <c:pt idx="8">
                  <c:v>22532611.34999999</c:v>
                </c:pt>
                <c:pt idx="9">
                  <c:v>18489039.64999998</c:v>
                </c:pt>
                <c:pt idx="10">
                  <c:v>23215985.199999992</c:v>
                </c:pt>
                <c:pt idx="11">
                  <c:v>20575744.699999992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0F-4422-AE65-BFE686BB7CFC}"/>
            </c:ext>
          </c:extLst>
        </c:ser>
        <c:ser>
          <c:idx val="1"/>
          <c:order val="1"/>
          <c:tx>
            <c:strRef>
              <c:f>'Chart Breakeven (4)'!$C$5</c:f>
              <c:strCache>
                <c:ptCount val="1"/>
                <c:pt idx="0">
                  <c:v>Outstanding Receipts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'Chart Breakeven (4)'!$D$3:$O$3</c:f>
              <c:strCache>
                <c:ptCount val="12"/>
                <c:pt idx="0">
                  <c:v> Jan 2024 </c:v>
                </c:pt>
                <c:pt idx="1">
                  <c:v> Feb 2024 </c:v>
                </c:pt>
                <c:pt idx="2">
                  <c:v> Mar 2024 </c:v>
                </c:pt>
                <c:pt idx="3">
                  <c:v> Apr 2024 </c:v>
                </c:pt>
                <c:pt idx="4">
                  <c:v> May 2024 </c:v>
                </c:pt>
                <c:pt idx="5">
                  <c:v> Jun 2024 </c:v>
                </c:pt>
                <c:pt idx="6">
                  <c:v> Jul 2024 </c:v>
                </c:pt>
                <c:pt idx="7">
                  <c:v> Aug 2024 </c:v>
                </c:pt>
                <c:pt idx="8">
                  <c:v> Sep 2024 </c:v>
                </c:pt>
                <c:pt idx="9">
                  <c:v> Oct 2024 </c:v>
                </c:pt>
                <c:pt idx="10">
                  <c:v> Nov 2024 </c:v>
                </c:pt>
                <c:pt idx="11">
                  <c:v> Dec 2024 </c:v>
                </c:pt>
              </c:strCache>
            </c:strRef>
          </c:cat>
          <c:val>
            <c:numRef>
              <c:f>'Chart Breakeven (4)'!$D$5:$O$5</c:f>
              <c:numCache>
                <c:formatCode>_(* #,##0.00_);_(* \(#,##0.00\);_(* "-"??_);_(@_)</c:formatCode>
                <c:ptCount val="12"/>
                <c:pt idx="0">
                  <c:v>64195255.509999998</c:v>
                </c:pt>
                <c:pt idx="1">
                  <c:v>77940760.179999992</c:v>
                </c:pt>
                <c:pt idx="2">
                  <c:v>108420257.33</c:v>
                </c:pt>
                <c:pt idx="3">
                  <c:v>130312269.13</c:v>
                </c:pt>
                <c:pt idx="4">
                  <c:v>159088666.83000001</c:v>
                </c:pt>
                <c:pt idx="5">
                  <c:v>189368774.88</c:v>
                </c:pt>
                <c:pt idx="6">
                  <c:v>217505841.93000001</c:v>
                </c:pt>
                <c:pt idx="7">
                  <c:v>242845963.93000001</c:v>
                </c:pt>
                <c:pt idx="8">
                  <c:v>272995464.23000002</c:v>
                </c:pt>
                <c:pt idx="9">
                  <c:v>298789653.88</c:v>
                </c:pt>
                <c:pt idx="10">
                  <c:v>326874460.48000002</c:v>
                </c:pt>
                <c:pt idx="11">
                  <c:v>349048740.02999997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0F-4422-AE65-BFE686BB7CFC}"/>
            </c:ext>
          </c:extLst>
        </c:ser>
        <c:ser>
          <c:idx val="2"/>
          <c:order val="2"/>
          <c:tx>
            <c:strRef>
              <c:f>'Chart Breakeven (4)'!$C$6</c:f>
              <c:strCache>
                <c:ptCount val="1"/>
                <c:pt idx="0">
                  <c:v>Outstanding Payments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'Chart Breakeven (4)'!$D$3:$O$3</c:f>
              <c:strCache>
                <c:ptCount val="12"/>
                <c:pt idx="0">
                  <c:v> Jan 2024 </c:v>
                </c:pt>
                <c:pt idx="1">
                  <c:v> Feb 2024 </c:v>
                </c:pt>
                <c:pt idx="2">
                  <c:v> Mar 2024 </c:v>
                </c:pt>
                <c:pt idx="3">
                  <c:v> Apr 2024 </c:v>
                </c:pt>
                <c:pt idx="4">
                  <c:v> May 2024 </c:v>
                </c:pt>
                <c:pt idx="5">
                  <c:v> Jun 2024 </c:v>
                </c:pt>
                <c:pt idx="6">
                  <c:v> Jul 2024 </c:v>
                </c:pt>
                <c:pt idx="7">
                  <c:v> Aug 2024 </c:v>
                </c:pt>
                <c:pt idx="8">
                  <c:v> Sep 2024 </c:v>
                </c:pt>
                <c:pt idx="9">
                  <c:v> Oct 2024 </c:v>
                </c:pt>
                <c:pt idx="10">
                  <c:v> Nov 2024 </c:v>
                </c:pt>
                <c:pt idx="11">
                  <c:v> Dec 2024 </c:v>
                </c:pt>
              </c:strCache>
            </c:strRef>
          </c:cat>
          <c:val>
            <c:numRef>
              <c:f>'Chart Breakeven (4)'!$D$6:$O$6</c:f>
              <c:numCache>
                <c:formatCode>_(* #,##0.00_);_(* \(#,##0.00\);_(* "-"??_);_(@_)</c:formatCode>
                <c:ptCount val="12"/>
                <c:pt idx="0">
                  <c:v>52709591.609999999</c:v>
                </c:pt>
                <c:pt idx="1">
                  <c:v>79290371.609999999</c:v>
                </c:pt>
                <c:pt idx="2">
                  <c:v>112827908.84999999</c:v>
                </c:pt>
                <c:pt idx="3">
                  <c:v>145191083.38</c:v>
                </c:pt>
                <c:pt idx="4">
                  <c:v>178064852.68000001</c:v>
                </c:pt>
                <c:pt idx="5">
                  <c:v>206895900.58000001</c:v>
                </c:pt>
                <c:pt idx="6">
                  <c:v>235878684.28</c:v>
                </c:pt>
                <c:pt idx="7">
                  <c:v>265378575.28</c:v>
                </c:pt>
                <c:pt idx="8">
                  <c:v>291484503.88</c:v>
                </c:pt>
                <c:pt idx="9">
                  <c:v>322005639.07999998</c:v>
                </c:pt>
                <c:pt idx="10">
                  <c:v>347450205.18000001</c:v>
                </c:pt>
                <c:pt idx="11">
                  <c:v>373062500.98000002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0F-4422-AE65-BFE686BB7CFC}"/>
            </c:ext>
          </c:extLst>
        </c:ser>
        <c:ser>
          <c:idx val="3"/>
          <c:order val="3"/>
          <c:tx>
            <c:strRef>
              <c:f>'Chart Breakeven (4)'!$C$7</c:f>
              <c:strCache>
                <c:ptCount val="1"/>
                <c:pt idx="0">
                  <c:v>Cash and cash equivalents, closing balance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'Chart Breakeven (4)'!$D$3:$O$3</c:f>
              <c:strCache>
                <c:ptCount val="12"/>
                <c:pt idx="0">
                  <c:v> Jan 2024 </c:v>
                </c:pt>
                <c:pt idx="1">
                  <c:v> Feb 2024 </c:v>
                </c:pt>
                <c:pt idx="2">
                  <c:v> Mar 2024 </c:v>
                </c:pt>
                <c:pt idx="3">
                  <c:v> Apr 2024 </c:v>
                </c:pt>
                <c:pt idx="4">
                  <c:v> May 2024 </c:v>
                </c:pt>
                <c:pt idx="5">
                  <c:v> Jun 2024 </c:v>
                </c:pt>
                <c:pt idx="6">
                  <c:v> Jul 2024 </c:v>
                </c:pt>
                <c:pt idx="7">
                  <c:v> Aug 2024 </c:v>
                </c:pt>
                <c:pt idx="8">
                  <c:v> Sep 2024 </c:v>
                </c:pt>
                <c:pt idx="9">
                  <c:v> Oct 2024 </c:v>
                </c:pt>
                <c:pt idx="10">
                  <c:v> Nov 2024 </c:v>
                </c:pt>
                <c:pt idx="11">
                  <c:v> Dec 2024 </c:v>
                </c:pt>
              </c:strCache>
            </c:strRef>
          </c:cat>
          <c:val>
            <c:numRef>
              <c:f>'Chart Breakeven (4)'!$D$7:$O$7</c:f>
              <c:numCache>
                <c:formatCode>_(* #,##0.00_);_(* \(#,##0.00\);_(* "-"??_);_(@_)</c:formatCode>
                <c:ptCount val="12"/>
                <c:pt idx="0">
                  <c:v>11485663.9</c:v>
                </c:pt>
                <c:pt idx="1">
                  <c:v>1349611.43</c:v>
                </c:pt>
                <c:pt idx="2">
                  <c:v>4407651.5199999921</c:v>
                </c:pt>
                <c:pt idx="3">
                  <c:v>14878814.25</c:v>
                </c:pt>
                <c:pt idx="4">
                  <c:v>18976185.850000001</c:v>
                </c:pt>
                <c:pt idx="5">
                  <c:v>17527125.699999992</c:v>
                </c:pt>
                <c:pt idx="6">
                  <c:v>18372842.35000002</c:v>
                </c:pt>
                <c:pt idx="7">
                  <c:v>22532611.34999999</c:v>
                </c:pt>
                <c:pt idx="8">
                  <c:v>18489039.649999991</c:v>
                </c:pt>
                <c:pt idx="9">
                  <c:v>23215985.199999981</c:v>
                </c:pt>
                <c:pt idx="10">
                  <c:v>20575744.699999992</c:v>
                </c:pt>
                <c:pt idx="11">
                  <c:v>24013760.949999992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0F-4422-AE65-BFE686BB7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3207616"/>
        <c:axId val="323219136"/>
        <c:axId val="0"/>
      </c:bar3DChart>
      <c:catAx>
        <c:axId val="32320761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323219136"/>
        <c:crosses val="autoZero"/>
        <c:auto val="1"/>
        <c:lblAlgn val="ctr"/>
        <c:lblOffset val="100"/>
        <c:noMultiLvlLbl val="0"/>
      </c:catAx>
      <c:valAx>
        <c:axId val="32321913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32320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'Chart Breakeven (4)'!$C$4</c:f>
              <c:strCache>
                <c:ptCount val="1"/>
                <c:pt idx="0">
                  <c:v>Cash and cash equivalents, beginning of period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'Chart Breakeven (4)'!$D$3:$O$3</c:f>
              <c:strCache>
                <c:ptCount val="12"/>
                <c:pt idx="0">
                  <c:v> Jan 2024 </c:v>
                </c:pt>
                <c:pt idx="1">
                  <c:v> Feb 2024 </c:v>
                </c:pt>
                <c:pt idx="2">
                  <c:v> Mar 2024 </c:v>
                </c:pt>
                <c:pt idx="3">
                  <c:v> Apr 2024 </c:v>
                </c:pt>
                <c:pt idx="4">
                  <c:v> May 2024 </c:v>
                </c:pt>
                <c:pt idx="5">
                  <c:v> Jun 2024 </c:v>
                </c:pt>
                <c:pt idx="6">
                  <c:v> Jul 2024 </c:v>
                </c:pt>
                <c:pt idx="7">
                  <c:v> Aug 2024 </c:v>
                </c:pt>
                <c:pt idx="8">
                  <c:v> Sep 2024 </c:v>
                </c:pt>
                <c:pt idx="9">
                  <c:v> Oct 2024 </c:v>
                </c:pt>
                <c:pt idx="10">
                  <c:v> Nov 2024 </c:v>
                </c:pt>
                <c:pt idx="11">
                  <c:v> Dec 2024 </c:v>
                </c:pt>
              </c:strCache>
            </c:strRef>
          </c:cat>
          <c:val>
            <c:numRef>
              <c:f>'Chart Breakeven (4)'!$D$4:$O$4</c:f>
              <c:numCache>
                <c:formatCode>_(* #,##0.00_);_(* \(#,##0.00\);_(* "-"??_);_(@_)</c:formatCode>
                <c:ptCount val="12"/>
                <c:pt idx="0">
                  <c:v>5289016.9999999981</c:v>
                </c:pt>
                <c:pt idx="1">
                  <c:v>11485663.9</c:v>
                </c:pt>
                <c:pt idx="2">
                  <c:v>1349611.429999992</c:v>
                </c:pt>
                <c:pt idx="3">
                  <c:v>4407651.5199999958</c:v>
                </c:pt>
                <c:pt idx="4">
                  <c:v>14878814.25</c:v>
                </c:pt>
                <c:pt idx="5">
                  <c:v>18976185.84999999</c:v>
                </c:pt>
                <c:pt idx="6">
                  <c:v>17527125.700000022</c:v>
                </c:pt>
                <c:pt idx="7">
                  <c:v>18372842.34999999</c:v>
                </c:pt>
                <c:pt idx="8">
                  <c:v>22532611.34999999</c:v>
                </c:pt>
                <c:pt idx="9">
                  <c:v>18489039.64999998</c:v>
                </c:pt>
                <c:pt idx="10">
                  <c:v>23215985.199999992</c:v>
                </c:pt>
                <c:pt idx="11">
                  <c:v>20575744.699999992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D-412B-9245-DC655D1200BA}"/>
            </c:ext>
          </c:extLst>
        </c:ser>
        <c:ser>
          <c:idx val="3"/>
          <c:order val="1"/>
          <c:tx>
            <c:strRef>
              <c:f>'Chart Breakeven (4)'!$C$7</c:f>
              <c:strCache>
                <c:ptCount val="1"/>
                <c:pt idx="0">
                  <c:v>Cash and cash equivalents, closing balance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'Chart Breakeven (4)'!$D$3:$O$3</c:f>
              <c:strCache>
                <c:ptCount val="12"/>
                <c:pt idx="0">
                  <c:v> Jan 2024 </c:v>
                </c:pt>
                <c:pt idx="1">
                  <c:v> Feb 2024 </c:v>
                </c:pt>
                <c:pt idx="2">
                  <c:v> Mar 2024 </c:v>
                </c:pt>
                <c:pt idx="3">
                  <c:v> Apr 2024 </c:v>
                </c:pt>
                <c:pt idx="4">
                  <c:v> May 2024 </c:v>
                </c:pt>
                <c:pt idx="5">
                  <c:v> Jun 2024 </c:v>
                </c:pt>
                <c:pt idx="6">
                  <c:v> Jul 2024 </c:v>
                </c:pt>
                <c:pt idx="7">
                  <c:v> Aug 2024 </c:v>
                </c:pt>
                <c:pt idx="8">
                  <c:v> Sep 2024 </c:v>
                </c:pt>
                <c:pt idx="9">
                  <c:v> Oct 2024 </c:v>
                </c:pt>
                <c:pt idx="10">
                  <c:v> Nov 2024 </c:v>
                </c:pt>
                <c:pt idx="11">
                  <c:v> Dec 2024 </c:v>
                </c:pt>
              </c:strCache>
            </c:strRef>
          </c:cat>
          <c:val>
            <c:numRef>
              <c:f>'Chart Breakeven (4)'!$D$7:$O$7</c:f>
              <c:numCache>
                <c:formatCode>_(* #,##0.00_);_(* \(#,##0.00\);_(* "-"??_);_(@_)</c:formatCode>
                <c:ptCount val="12"/>
                <c:pt idx="0">
                  <c:v>11485663.9</c:v>
                </c:pt>
                <c:pt idx="1">
                  <c:v>1349611.43</c:v>
                </c:pt>
                <c:pt idx="2">
                  <c:v>4407651.5199999921</c:v>
                </c:pt>
                <c:pt idx="3">
                  <c:v>14878814.25</c:v>
                </c:pt>
                <c:pt idx="4">
                  <c:v>18976185.850000001</c:v>
                </c:pt>
                <c:pt idx="5">
                  <c:v>17527125.699999992</c:v>
                </c:pt>
                <c:pt idx="6">
                  <c:v>18372842.35000002</c:v>
                </c:pt>
                <c:pt idx="7">
                  <c:v>22532611.34999999</c:v>
                </c:pt>
                <c:pt idx="8">
                  <c:v>18489039.649999991</c:v>
                </c:pt>
                <c:pt idx="9">
                  <c:v>23215985.199999981</c:v>
                </c:pt>
                <c:pt idx="10">
                  <c:v>20575744.699999992</c:v>
                </c:pt>
                <c:pt idx="11">
                  <c:v>24013760.949999992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4D-412B-9245-DC655D1200BA}"/>
            </c:ext>
          </c:extLst>
        </c:ser>
        <c:ser>
          <c:idx val="1"/>
          <c:order val="2"/>
          <c:tx>
            <c:strRef>
              <c:f>'Chart Breakeven (4)'!$C$5</c:f>
              <c:strCache>
                <c:ptCount val="1"/>
                <c:pt idx="0">
                  <c:v>Outstanding Receipts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'Chart Breakeven (4)'!$D$3:$O$3</c:f>
              <c:strCache>
                <c:ptCount val="12"/>
                <c:pt idx="0">
                  <c:v> Jan 2024 </c:v>
                </c:pt>
                <c:pt idx="1">
                  <c:v> Feb 2024 </c:v>
                </c:pt>
                <c:pt idx="2">
                  <c:v> Mar 2024 </c:v>
                </c:pt>
                <c:pt idx="3">
                  <c:v> Apr 2024 </c:v>
                </c:pt>
                <c:pt idx="4">
                  <c:v> May 2024 </c:v>
                </c:pt>
                <c:pt idx="5">
                  <c:v> Jun 2024 </c:v>
                </c:pt>
                <c:pt idx="6">
                  <c:v> Jul 2024 </c:v>
                </c:pt>
                <c:pt idx="7">
                  <c:v> Aug 2024 </c:v>
                </c:pt>
                <c:pt idx="8">
                  <c:v> Sep 2024 </c:v>
                </c:pt>
                <c:pt idx="9">
                  <c:v> Oct 2024 </c:v>
                </c:pt>
                <c:pt idx="10">
                  <c:v> Nov 2024 </c:v>
                </c:pt>
                <c:pt idx="11">
                  <c:v> Dec 2024 </c:v>
                </c:pt>
              </c:strCache>
            </c:strRef>
          </c:cat>
          <c:val>
            <c:numRef>
              <c:f>'Chart Breakeven (4)'!$D$5:$O$5</c:f>
              <c:numCache>
                <c:formatCode>_(* #,##0.00_);_(* \(#,##0.00\);_(* "-"??_);_(@_)</c:formatCode>
                <c:ptCount val="12"/>
                <c:pt idx="0">
                  <c:v>64195255.509999998</c:v>
                </c:pt>
                <c:pt idx="1">
                  <c:v>77940760.179999992</c:v>
                </c:pt>
                <c:pt idx="2">
                  <c:v>108420257.33</c:v>
                </c:pt>
                <c:pt idx="3">
                  <c:v>130312269.13</c:v>
                </c:pt>
                <c:pt idx="4">
                  <c:v>159088666.83000001</c:v>
                </c:pt>
                <c:pt idx="5">
                  <c:v>189368774.88</c:v>
                </c:pt>
                <c:pt idx="6">
                  <c:v>217505841.93000001</c:v>
                </c:pt>
                <c:pt idx="7">
                  <c:v>242845963.93000001</c:v>
                </c:pt>
                <c:pt idx="8">
                  <c:v>272995464.23000002</c:v>
                </c:pt>
                <c:pt idx="9">
                  <c:v>298789653.88</c:v>
                </c:pt>
                <c:pt idx="10">
                  <c:v>326874460.48000002</c:v>
                </c:pt>
                <c:pt idx="11">
                  <c:v>349048740.02999997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4D-412B-9245-DC655D1200BA}"/>
            </c:ext>
          </c:extLst>
        </c:ser>
        <c:ser>
          <c:idx val="2"/>
          <c:order val="3"/>
          <c:tx>
            <c:strRef>
              <c:f>'Chart Breakeven (4)'!$C$6</c:f>
              <c:strCache>
                <c:ptCount val="1"/>
                <c:pt idx="0">
                  <c:v>Outstanding Payments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'Chart Breakeven (4)'!$D$3:$O$3</c:f>
              <c:strCache>
                <c:ptCount val="12"/>
                <c:pt idx="0">
                  <c:v> Jan 2024 </c:v>
                </c:pt>
                <c:pt idx="1">
                  <c:v> Feb 2024 </c:v>
                </c:pt>
                <c:pt idx="2">
                  <c:v> Mar 2024 </c:v>
                </c:pt>
                <c:pt idx="3">
                  <c:v> Apr 2024 </c:v>
                </c:pt>
                <c:pt idx="4">
                  <c:v> May 2024 </c:v>
                </c:pt>
                <c:pt idx="5">
                  <c:v> Jun 2024 </c:v>
                </c:pt>
                <c:pt idx="6">
                  <c:v> Jul 2024 </c:v>
                </c:pt>
                <c:pt idx="7">
                  <c:v> Aug 2024 </c:v>
                </c:pt>
                <c:pt idx="8">
                  <c:v> Sep 2024 </c:v>
                </c:pt>
                <c:pt idx="9">
                  <c:v> Oct 2024 </c:v>
                </c:pt>
                <c:pt idx="10">
                  <c:v> Nov 2024 </c:v>
                </c:pt>
                <c:pt idx="11">
                  <c:v> Dec 2024 </c:v>
                </c:pt>
              </c:strCache>
            </c:strRef>
          </c:cat>
          <c:val>
            <c:numRef>
              <c:f>'Chart Breakeven (4)'!$D$6:$O$6</c:f>
              <c:numCache>
                <c:formatCode>_(* #,##0.00_);_(* \(#,##0.00\);_(* "-"??_);_(@_)</c:formatCode>
                <c:ptCount val="12"/>
                <c:pt idx="0">
                  <c:v>52709591.609999999</c:v>
                </c:pt>
                <c:pt idx="1">
                  <c:v>79290371.609999999</c:v>
                </c:pt>
                <c:pt idx="2">
                  <c:v>112827908.84999999</c:v>
                </c:pt>
                <c:pt idx="3">
                  <c:v>145191083.38</c:v>
                </c:pt>
                <c:pt idx="4">
                  <c:v>178064852.68000001</c:v>
                </c:pt>
                <c:pt idx="5">
                  <c:v>206895900.58000001</c:v>
                </c:pt>
                <c:pt idx="6">
                  <c:v>235878684.28</c:v>
                </c:pt>
                <c:pt idx="7">
                  <c:v>265378575.28</c:v>
                </c:pt>
                <c:pt idx="8">
                  <c:v>291484503.88</c:v>
                </c:pt>
                <c:pt idx="9">
                  <c:v>322005639.07999998</c:v>
                </c:pt>
                <c:pt idx="10">
                  <c:v>347450205.18000001</c:v>
                </c:pt>
                <c:pt idx="11">
                  <c:v>373062500.98000002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4D-412B-9245-DC655D120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3207616"/>
        <c:axId val="323219136"/>
        <c:axId val="0"/>
      </c:bar3DChart>
      <c:catAx>
        <c:axId val="32320761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323219136"/>
        <c:crosses val="autoZero"/>
        <c:auto val="1"/>
        <c:lblAlgn val="ctr"/>
        <c:lblOffset val="100"/>
        <c:noMultiLvlLbl val="0"/>
      </c:catAx>
      <c:valAx>
        <c:axId val="32321913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32320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strRef>
              <c:f>'Chart Breakeven (4)'!$C$5</c:f>
              <c:strCache>
                <c:ptCount val="1"/>
                <c:pt idx="0">
                  <c:v>Outstanding Receipts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'Chart Breakeven (4)'!$D$3:$O$3</c:f>
              <c:strCache>
                <c:ptCount val="12"/>
                <c:pt idx="0">
                  <c:v> Jan 2024 </c:v>
                </c:pt>
                <c:pt idx="1">
                  <c:v> Feb 2024 </c:v>
                </c:pt>
                <c:pt idx="2">
                  <c:v> Mar 2024 </c:v>
                </c:pt>
                <c:pt idx="3">
                  <c:v> Apr 2024 </c:v>
                </c:pt>
                <c:pt idx="4">
                  <c:v> May 2024 </c:v>
                </c:pt>
                <c:pt idx="5">
                  <c:v> Jun 2024 </c:v>
                </c:pt>
                <c:pt idx="6">
                  <c:v> Jul 2024 </c:v>
                </c:pt>
                <c:pt idx="7">
                  <c:v> Aug 2024 </c:v>
                </c:pt>
                <c:pt idx="8">
                  <c:v> Sep 2024 </c:v>
                </c:pt>
                <c:pt idx="9">
                  <c:v> Oct 2024 </c:v>
                </c:pt>
                <c:pt idx="10">
                  <c:v> Nov 2024 </c:v>
                </c:pt>
                <c:pt idx="11">
                  <c:v> Dec 2024 </c:v>
                </c:pt>
              </c:strCache>
            </c:strRef>
          </c:cat>
          <c:val>
            <c:numRef>
              <c:f>'Chart Breakeven (4)'!$D$5:$O$5</c:f>
              <c:numCache>
                <c:formatCode>_(* #,##0.00_);_(* \(#,##0.00\);_(* "-"??_);_(@_)</c:formatCode>
                <c:ptCount val="12"/>
                <c:pt idx="0">
                  <c:v>64195255.509999998</c:v>
                </c:pt>
                <c:pt idx="1">
                  <c:v>77940760.179999992</c:v>
                </c:pt>
                <c:pt idx="2">
                  <c:v>108420257.33</c:v>
                </c:pt>
                <c:pt idx="3">
                  <c:v>130312269.13</c:v>
                </c:pt>
                <c:pt idx="4">
                  <c:v>159088666.83000001</c:v>
                </c:pt>
                <c:pt idx="5">
                  <c:v>189368774.88</c:v>
                </c:pt>
                <c:pt idx="6">
                  <c:v>217505841.93000001</c:v>
                </c:pt>
                <c:pt idx="7">
                  <c:v>242845963.93000001</c:v>
                </c:pt>
                <c:pt idx="8">
                  <c:v>272995464.23000002</c:v>
                </c:pt>
                <c:pt idx="9">
                  <c:v>298789653.88</c:v>
                </c:pt>
                <c:pt idx="10">
                  <c:v>326874460.48000002</c:v>
                </c:pt>
                <c:pt idx="11">
                  <c:v>349048740.02999997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A9-4290-BA40-B39A67AFC0E1}"/>
            </c:ext>
          </c:extLst>
        </c:ser>
        <c:ser>
          <c:idx val="2"/>
          <c:order val="1"/>
          <c:tx>
            <c:strRef>
              <c:f>'Chart Breakeven (4)'!$C$6</c:f>
              <c:strCache>
                <c:ptCount val="1"/>
                <c:pt idx="0">
                  <c:v>Outstanding Payments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'Chart Breakeven (4)'!$D$3:$O$3</c:f>
              <c:strCache>
                <c:ptCount val="12"/>
                <c:pt idx="0">
                  <c:v> Jan 2024 </c:v>
                </c:pt>
                <c:pt idx="1">
                  <c:v> Feb 2024 </c:v>
                </c:pt>
                <c:pt idx="2">
                  <c:v> Mar 2024 </c:v>
                </c:pt>
                <c:pt idx="3">
                  <c:v> Apr 2024 </c:v>
                </c:pt>
                <c:pt idx="4">
                  <c:v> May 2024 </c:v>
                </c:pt>
                <c:pt idx="5">
                  <c:v> Jun 2024 </c:v>
                </c:pt>
                <c:pt idx="6">
                  <c:v> Jul 2024 </c:v>
                </c:pt>
                <c:pt idx="7">
                  <c:v> Aug 2024 </c:v>
                </c:pt>
                <c:pt idx="8">
                  <c:v> Sep 2024 </c:v>
                </c:pt>
                <c:pt idx="9">
                  <c:v> Oct 2024 </c:v>
                </c:pt>
                <c:pt idx="10">
                  <c:v> Nov 2024 </c:v>
                </c:pt>
                <c:pt idx="11">
                  <c:v> Dec 2024 </c:v>
                </c:pt>
              </c:strCache>
            </c:strRef>
          </c:cat>
          <c:val>
            <c:numRef>
              <c:f>'Chart Breakeven (4)'!$D$6:$O$6</c:f>
              <c:numCache>
                <c:formatCode>_(* #,##0.00_);_(* \(#,##0.00\);_(* "-"??_);_(@_)</c:formatCode>
                <c:ptCount val="12"/>
                <c:pt idx="0">
                  <c:v>52709591.609999999</c:v>
                </c:pt>
                <c:pt idx="1">
                  <c:v>79290371.609999999</c:v>
                </c:pt>
                <c:pt idx="2">
                  <c:v>112827908.84999999</c:v>
                </c:pt>
                <c:pt idx="3">
                  <c:v>145191083.38</c:v>
                </c:pt>
                <c:pt idx="4">
                  <c:v>178064852.68000001</c:v>
                </c:pt>
                <c:pt idx="5">
                  <c:v>206895900.58000001</c:v>
                </c:pt>
                <c:pt idx="6">
                  <c:v>235878684.28</c:v>
                </c:pt>
                <c:pt idx="7">
                  <c:v>265378575.28</c:v>
                </c:pt>
                <c:pt idx="8">
                  <c:v>291484503.88</c:v>
                </c:pt>
                <c:pt idx="9">
                  <c:v>322005639.07999998</c:v>
                </c:pt>
                <c:pt idx="10">
                  <c:v>347450205.18000001</c:v>
                </c:pt>
                <c:pt idx="11">
                  <c:v>373062500.98000002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A9-4290-BA40-B39A67AFC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3207616"/>
        <c:axId val="323219136"/>
        <c:axId val="0"/>
      </c:bar3DChart>
      <c:catAx>
        <c:axId val="32320761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323219136"/>
        <c:crosses val="autoZero"/>
        <c:auto val="1"/>
        <c:lblAlgn val="ctr"/>
        <c:lblOffset val="100"/>
        <c:noMultiLvlLbl val="0"/>
      </c:catAx>
      <c:valAx>
        <c:axId val="32321913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32320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'Chart Breakeven (4)'!$C$4</c:f>
              <c:strCache>
                <c:ptCount val="1"/>
                <c:pt idx="0">
                  <c:v>Cash and cash equivalents, beginning of period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'Chart Breakeven (4)'!$D$3:$O$3</c:f>
              <c:strCache>
                <c:ptCount val="12"/>
                <c:pt idx="0">
                  <c:v> Jan 2024 </c:v>
                </c:pt>
                <c:pt idx="1">
                  <c:v> Feb 2024 </c:v>
                </c:pt>
                <c:pt idx="2">
                  <c:v> Mar 2024 </c:v>
                </c:pt>
                <c:pt idx="3">
                  <c:v> Apr 2024 </c:v>
                </c:pt>
                <c:pt idx="4">
                  <c:v> May 2024 </c:v>
                </c:pt>
                <c:pt idx="5">
                  <c:v> Jun 2024 </c:v>
                </c:pt>
                <c:pt idx="6">
                  <c:v> Jul 2024 </c:v>
                </c:pt>
                <c:pt idx="7">
                  <c:v> Aug 2024 </c:v>
                </c:pt>
                <c:pt idx="8">
                  <c:v> Sep 2024 </c:v>
                </c:pt>
                <c:pt idx="9">
                  <c:v> Oct 2024 </c:v>
                </c:pt>
                <c:pt idx="10">
                  <c:v> Nov 2024 </c:v>
                </c:pt>
                <c:pt idx="11">
                  <c:v> Dec 2024 </c:v>
                </c:pt>
              </c:strCache>
            </c:strRef>
          </c:cat>
          <c:val>
            <c:numRef>
              <c:f>'Chart Breakeven (4)'!$D$4:$O$4</c:f>
              <c:numCache>
                <c:formatCode>_(* #,##0.00_);_(* \(#,##0.00\);_(* "-"??_);_(@_)</c:formatCode>
                <c:ptCount val="12"/>
                <c:pt idx="0">
                  <c:v>5289016.9999999981</c:v>
                </c:pt>
                <c:pt idx="1">
                  <c:v>11485663.9</c:v>
                </c:pt>
                <c:pt idx="2">
                  <c:v>1349611.429999992</c:v>
                </c:pt>
                <c:pt idx="3">
                  <c:v>4407651.5199999958</c:v>
                </c:pt>
                <c:pt idx="4">
                  <c:v>14878814.25</c:v>
                </c:pt>
                <c:pt idx="5">
                  <c:v>18976185.84999999</c:v>
                </c:pt>
                <c:pt idx="6">
                  <c:v>17527125.700000022</c:v>
                </c:pt>
                <c:pt idx="7">
                  <c:v>18372842.34999999</c:v>
                </c:pt>
                <c:pt idx="8">
                  <c:v>22532611.34999999</c:v>
                </c:pt>
                <c:pt idx="9">
                  <c:v>18489039.64999998</c:v>
                </c:pt>
                <c:pt idx="10">
                  <c:v>23215985.199999992</c:v>
                </c:pt>
                <c:pt idx="11">
                  <c:v>20575744.699999992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5C-41E5-9C73-B037EF4AC382}"/>
            </c:ext>
          </c:extLst>
        </c:ser>
        <c:ser>
          <c:idx val="3"/>
          <c:order val="1"/>
          <c:tx>
            <c:strRef>
              <c:f>'Chart Breakeven (4)'!$C$7</c:f>
              <c:strCache>
                <c:ptCount val="1"/>
                <c:pt idx="0">
                  <c:v>Cash and cash equivalents, closing balance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'Chart Breakeven (4)'!$D$3:$O$3</c:f>
              <c:strCache>
                <c:ptCount val="12"/>
                <c:pt idx="0">
                  <c:v> Jan 2024 </c:v>
                </c:pt>
                <c:pt idx="1">
                  <c:v> Feb 2024 </c:v>
                </c:pt>
                <c:pt idx="2">
                  <c:v> Mar 2024 </c:v>
                </c:pt>
                <c:pt idx="3">
                  <c:v> Apr 2024 </c:v>
                </c:pt>
                <c:pt idx="4">
                  <c:v> May 2024 </c:v>
                </c:pt>
                <c:pt idx="5">
                  <c:v> Jun 2024 </c:v>
                </c:pt>
                <c:pt idx="6">
                  <c:v> Jul 2024 </c:v>
                </c:pt>
                <c:pt idx="7">
                  <c:v> Aug 2024 </c:v>
                </c:pt>
                <c:pt idx="8">
                  <c:v> Sep 2024 </c:v>
                </c:pt>
                <c:pt idx="9">
                  <c:v> Oct 2024 </c:v>
                </c:pt>
                <c:pt idx="10">
                  <c:v> Nov 2024 </c:v>
                </c:pt>
                <c:pt idx="11">
                  <c:v> Dec 2024 </c:v>
                </c:pt>
              </c:strCache>
            </c:strRef>
          </c:cat>
          <c:val>
            <c:numRef>
              <c:f>'Chart Breakeven (4)'!$D$7:$O$7</c:f>
              <c:numCache>
                <c:formatCode>_(* #,##0.00_);_(* \(#,##0.00\);_(* "-"??_);_(@_)</c:formatCode>
                <c:ptCount val="12"/>
                <c:pt idx="0">
                  <c:v>11485663.9</c:v>
                </c:pt>
                <c:pt idx="1">
                  <c:v>1349611.43</c:v>
                </c:pt>
                <c:pt idx="2">
                  <c:v>4407651.5199999921</c:v>
                </c:pt>
                <c:pt idx="3">
                  <c:v>14878814.25</c:v>
                </c:pt>
                <c:pt idx="4">
                  <c:v>18976185.850000001</c:v>
                </c:pt>
                <c:pt idx="5">
                  <c:v>17527125.699999992</c:v>
                </c:pt>
                <c:pt idx="6">
                  <c:v>18372842.35000002</c:v>
                </c:pt>
                <c:pt idx="7">
                  <c:v>22532611.34999999</c:v>
                </c:pt>
                <c:pt idx="8">
                  <c:v>18489039.649999991</c:v>
                </c:pt>
                <c:pt idx="9">
                  <c:v>23215985.199999981</c:v>
                </c:pt>
                <c:pt idx="10">
                  <c:v>20575744.699999992</c:v>
                </c:pt>
                <c:pt idx="11">
                  <c:v>24013760.949999992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5C-41E5-9C73-B037EF4AC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3207616"/>
        <c:axId val="323219136"/>
        <c:axId val="0"/>
      </c:bar3DChart>
      <c:catAx>
        <c:axId val="32320761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323219136"/>
        <c:crosses val="autoZero"/>
        <c:auto val="1"/>
        <c:lblAlgn val="ctr"/>
        <c:lblOffset val="100"/>
        <c:noMultiLvlLbl val="0"/>
      </c:catAx>
      <c:valAx>
        <c:axId val="32321913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32320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strRef>
              <c:f>'Chart Breakeven (5)'!$C$5</c:f>
              <c:strCache>
                <c:ptCount val="1"/>
                <c:pt idx="0">
                  <c:v>Outstanding Receipts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'Chart Breakeven (5)'!$D$3:$O$3</c:f>
              <c:strCache>
                <c:ptCount val="12"/>
                <c:pt idx="0">
                  <c:v> Jan 2024 </c:v>
                </c:pt>
                <c:pt idx="1">
                  <c:v> Feb 2024 </c:v>
                </c:pt>
                <c:pt idx="2">
                  <c:v> Mar 2024 </c:v>
                </c:pt>
                <c:pt idx="3">
                  <c:v> Apr 2024 </c:v>
                </c:pt>
                <c:pt idx="4">
                  <c:v> May 2024 </c:v>
                </c:pt>
                <c:pt idx="5">
                  <c:v> Jun 2024 </c:v>
                </c:pt>
                <c:pt idx="6">
                  <c:v> Jul 2024 </c:v>
                </c:pt>
                <c:pt idx="7">
                  <c:v> Aug 2024 </c:v>
                </c:pt>
                <c:pt idx="8">
                  <c:v> Sep 2024 </c:v>
                </c:pt>
                <c:pt idx="9">
                  <c:v> Oct 2024 </c:v>
                </c:pt>
                <c:pt idx="10">
                  <c:v> Nov 2024 </c:v>
                </c:pt>
                <c:pt idx="11">
                  <c:v> Dec 2024 </c:v>
                </c:pt>
              </c:strCache>
            </c:strRef>
          </c:cat>
          <c:val>
            <c:numRef>
              <c:f>'Chart Breakeven (5)'!$D$5:$O$5</c:f>
              <c:numCache>
                <c:formatCode>_(* #,##0.00_);_(* \(#,##0.00\);_(* "-"??_);_(@_)</c:formatCode>
                <c:ptCount val="12"/>
                <c:pt idx="0">
                  <c:v>64195255.509999998</c:v>
                </c:pt>
                <c:pt idx="1">
                  <c:v>77940760.179999992</c:v>
                </c:pt>
                <c:pt idx="2">
                  <c:v>108420257.33</c:v>
                </c:pt>
                <c:pt idx="3">
                  <c:v>130312269.13</c:v>
                </c:pt>
                <c:pt idx="4">
                  <c:v>159088666.83000001</c:v>
                </c:pt>
                <c:pt idx="5">
                  <c:v>189368774.88</c:v>
                </c:pt>
                <c:pt idx="6">
                  <c:v>217505841.93000001</c:v>
                </c:pt>
                <c:pt idx="7">
                  <c:v>242845963.93000001</c:v>
                </c:pt>
                <c:pt idx="8">
                  <c:v>272995464.23000002</c:v>
                </c:pt>
                <c:pt idx="9">
                  <c:v>298789653.88</c:v>
                </c:pt>
                <c:pt idx="10">
                  <c:v>326874460.48000002</c:v>
                </c:pt>
                <c:pt idx="11">
                  <c:v>349048740.02999997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15-4D1F-AD69-2C2F306A25AF}"/>
            </c:ext>
          </c:extLst>
        </c:ser>
        <c:ser>
          <c:idx val="2"/>
          <c:order val="1"/>
          <c:tx>
            <c:strRef>
              <c:f>'Chart Breakeven (5)'!$C$6</c:f>
              <c:strCache>
                <c:ptCount val="1"/>
                <c:pt idx="0">
                  <c:v>Receipts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'Chart Breakeven (5)'!$D$3:$O$3</c:f>
              <c:strCache>
                <c:ptCount val="12"/>
                <c:pt idx="0">
                  <c:v> Jan 2024 </c:v>
                </c:pt>
                <c:pt idx="1">
                  <c:v> Feb 2024 </c:v>
                </c:pt>
                <c:pt idx="2">
                  <c:v> Mar 2024 </c:v>
                </c:pt>
                <c:pt idx="3">
                  <c:v> Apr 2024 </c:v>
                </c:pt>
                <c:pt idx="4">
                  <c:v> May 2024 </c:v>
                </c:pt>
                <c:pt idx="5">
                  <c:v> Jun 2024 </c:v>
                </c:pt>
                <c:pt idx="6">
                  <c:v> Jul 2024 </c:v>
                </c:pt>
                <c:pt idx="7">
                  <c:v> Aug 2024 </c:v>
                </c:pt>
                <c:pt idx="8">
                  <c:v> Sep 2024 </c:v>
                </c:pt>
                <c:pt idx="9">
                  <c:v> Oct 2024 </c:v>
                </c:pt>
                <c:pt idx="10">
                  <c:v> Nov 2024 </c:v>
                </c:pt>
                <c:pt idx="11">
                  <c:v> Dec 2024 </c:v>
                </c:pt>
              </c:strCache>
            </c:strRef>
          </c:cat>
          <c:val>
            <c:numRef>
              <c:f>'Chart Breakeven (5)'!$D$6:$O$6</c:f>
              <c:numCache>
                <c:formatCode>_(* #,##0.00_);_(* \(#,##0.00\);_(* "-"??_);_(@_)</c:formatCode>
                <c:ptCount val="12"/>
                <c:pt idx="0">
                  <c:v>49180157.810000002</c:v>
                </c:pt>
                <c:pt idx="1">
                  <c:v>28760602.36999999</c:v>
                </c:pt>
                <c:pt idx="2">
                  <c:v>30479497.150000006</c:v>
                </c:pt>
                <c:pt idx="3">
                  <c:v>21892011.799999997</c:v>
                </c:pt>
                <c:pt idx="4">
                  <c:v>28776397.700000018</c:v>
                </c:pt>
                <c:pt idx="5">
                  <c:v>30280108.049999982</c:v>
                </c:pt>
                <c:pt idx="6">
                  <c:v>28137067.050000012</c:v>
                </c:pt>
                <c:pt idx="7">
                  <c:v>25340122</c:v>
                </c:pt>
                <c:pt idx="8">
                  <c:v>30149500.300000012</c:v>
                </c:pt>
                <c:pt idx="9">
                  <c:v>25794189.649999976</c:v>
                </c:pt>
                <c:pt idx="10">
                  <c:v>28084806.600000024</c:v>
                </c:pt>
                <c:pt idx="11">
                  <c:v>22174279.549999952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15-4D1F-AD69-2C2F306A25AF}"/>
            </c:ext>
          </c:extLst>
        </c:ser>
        <c:ser>
          <c:idx val="4"/>
          <c:order val="2"/>
          <c:tx>
            <c:strRef>
              <c:f>'Chart Breakeven (5)'!$C$8</c:f>
              <c:strCache>
                <c:ptCount val="1"/>
                <c:pt idx="0">
                  <c:v>Payments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'Chart Breakeven (5)'!$D$3:$O$3</c:f>
              <c:strCache>
                <c:ptCount val="12"/>
                <c:pt idx="0">
                  <c:v> Jan 2024 </c:v>
                </c:pt>
                <c:pt idx="1">
                  <c:v> Feb 2024 </c:v>
                </c:pt>
                <c:pt idx="2">
                  <c:v> Mar 2024 </c:v>
                </c:pt>
                <c:pt idx="3">
                  <c:v> Apr 2024 </c:v>
                </c:pt>
                <c:pt idx="4">
                  <c:v> May 2024 </c:v>
                </c:pt>
                <c:pt idx="5">
                  <c:v> Jun 2024 </c:v>
                </c:pt>
                <c:pt idx="6">
                  <c:v> Jul 2024 </c:v>
                </c:pt>
                <c:pt idx="7">
                  <c:v> Aug 2024 </c:v>
                </c:pt>
                <c:pt idx="8">
                  <c:v> Sep 2024 </c:v>
                </c:pt>
                <c:pt idx="9">
                  <c:v> Oct 2024 </c:v>
                </c:pt>
                <c:pt idx="10">
                  <c:v> Nov 2024 </c:v>
                </c:pt>
                <c:pt idx="11">
                  <c:v> Dec 2024 </c:v>
                </c:pt>
              </c:strCache>
            </c:strRef>
          </c:cat>
          <c:val>
            <c:numRef>
              <c:f>'Chart Breakeven (5)'!$D$8:$O$8</c:f>
              <c:numCache>
                <c:formatCode>_(* #,##0.00_);_(* \(#,##0.00\);_(* "-"??_);_(@_)</c:formatCode>
                <c:ptCount val="12"/>
                <c:pt idx="0">
                  <c:v>42983510.909999996</c:v>
                </c:pt>
                <c:pt idx="1">
                  <c:v>36306860.700000003</c:v>
                </c:pt>
                <c:pt idx="2">
                  <c:v>33537537.239999995</c:v>
                </c:pt>
                <c:pt idx="3">
                  <c:v>32363174.530000001</c:v>
                </c:pt>
                <c:pt idx="4">
                  <c:v>32873769.300000012</c:v>
                </c:pt>
                <c:pt idx="5">
                  <c:v>28831047.900000006</c:v>
                </c:pt>
                <c:pt idx="6">
                  <c:v>28982783.699999988</c:v>
                </c:pt>
                <c:pt idx="7">
                  <c:v>29499891</c:v>
                </c:pt>
                <c:pt idx="8">
                  <c:v>26105928.599999994</c:v>
                </c:pt>
                <c:pt idx="9">
                  <c:v>30521135.199999988</c:v>
                </c:pt>
                <c:pt idx="10">
                  <c:v>25444566.100000024</c:v>
                </c:pt>
                <c:pt idx="11">
                  <c:v>25612295.800000012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15-4D1F-AD69-2C2F306A25AF}"/>
            </c:ext>
          </c:extLst>
        </c:ser>
        <c:ser>
          <c:idx val="6"/>
          <c:order val="3"/>
          <c:tx>
            <c:strRef>
              <c:f>'Chart Breakeven (5)'!$C$10</c:f>
              <c:strCache>
                <c:ptCount val="1"/>
                <c:pt idx="0">
                  <c:v>Deficit and surplus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'Chart Breakeven (5)'!$D$3:$O$3</c:f>
              <c:strCache>
                <c:ptCount val="12"/>
                <c:pt idx="0">
                  <c:v> Jan 2024 </c:v>
                </c:pt>
                <c:pt idx="1">
                  <c:v> Feb 2024 </c:v>
                </c:pt>
                <c:pt idx="2">
                  <c:v> Mar 2024 </c:v>
                </c:pt>
                <c:pt idx="3">
                  <c:v> Apr 2024 </c:v>
                </c:pt>
                <c:pt idx="4">
                  <c:v> May 2024 </c:v>
                </c:pt>
                <c:pt idx="5">
                  <c:v> Jun 2024 </c:v>
                </c:pt>
                <c:pt idx="6">
                  <c:v> Jul 2024 </c:v>
                </c:pt>
                <c:pt idx="7">
                  <c:v> Aug 2024 </c:v>
                </c:pt>
                <c:pt idx="8">
                  <c:v> Sep 2024 </c:v>
                </c:pt>
                <c:pt idx="9">
                  <c:v> Oct 2024 </c:v>
                </c:pt>
                <c:pt idx="10">
                  <c:v> Nov 2024 </c:v>
                </c:pt>
                <c:pt idx="11">
                  <c:v> Dec 2024 </c:v>
                </c:pt>
              </c:strCache>
            </c:strRef>
          </c:cat>
          <c:val>
            <c:numRef>
              <c:f>'Chart Breakeven (5)'!$D$10:$O$10</c:f>
              <c:numCache>
                <c:formatCode>_(* #,##0.00_);_(* \(#,##0.00\);_(* "-"??_);_(@_)</c:formatCode>
                <c:ptCount val="12"/>
                <c:pt idx="0">
                  <c:v>6196646.8999999985</c:v>
                </c:pt>
                <c:pt idx="1">
                  <c:v>-12835275.330000006</c:v>
                </c:pt>
                <c:pt idx="2">
                  <c:v>-3058040.0900000036</c:v>
                </c:pt>
                <c:pt idx="3">
                  <c:v>-10471162.730000019</c:v>
                </c:pt>
                <c:pt idx="4">
                  <c:v>-4097371.599999994</c:v>
                </c:pt>
                <c:pt idx="5">
                  <c:v>1449060.1499999762</c:v>
                </c:pt>
                <c:pt idx="6">
                  <c:v>-845716.64999997616</c:v>
                </c:pt>
                <c:pt idx="7">
                  <c:v>-4159769</c:v>
                </c:pt>
                <c:pt idx="8">
                  <c:v>4043571.6999999881</c:v>
                </c:pt>
                <c:pt idx="9">
                  <c:v>-4726945.5500000119</c:v>
                </c:pt>
                <c:pt idx="10">
                  <c:v>2640240.5</c:v>
                </c:pt>
                <c:pt idx="11">
                  <c:v>-3438016.2500000596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15-4D1F-AD69-2C2F306A25AF}"/>
            </c:ext>
          </c:extLst>
        </c:ser>
        <c:ser>
          <c:idx val="5"/>
          <c:order val="4"/>
          <c:tx>
            <c:strRef>
              <c:f>'Chart Breakeven (5)'!$C$9</c:f>
              <c:strCache>
                <c:ptCount val="1"/>
                <c:pt idx="0">
                  <c:v>Deficit and surplus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'Chart Breakeven (5)'!$D$3:$O$3</c:f>
              <c:strCache>
                <c:ptCount val="12"/>
                <c:pt idx="0">
                  <c:v> Jan 2024 </c:v>
                </c:pt>
                <c:pt idx="1">
                  <c:v> Feb 2024 </c:v>
                </c:pt>
                <c:pt idx="2">
                  <c:v> Mar 2024 </c:v>
                </c:pt>
                <c:pt idx="3">
                  <c:v> Apr 2024 </c:v>
                </c:pt>
                <c:pt idx="4">
                  <c:v> May 2024 </c:v>
                </c:pt>
                <c:pt idx="5">
                  <c:v> Jun 2024 </c:v>
                </c:pt>
                <c:pt idx="6">
                  <c:v> Jul 2024 </c:v>
                </c:pt>
                <c:pt idx="7">
                  <c:v> Aug 2024 </c:v>
                </c:pt>
                <c:pt idx="8">
                  <c:v> Sep 2024 </c:v>
                </c:pt>
                <c:pt idx="9">
                  <c:v> Oct 2024 </c:v>
                </c:pt>
                <c:pt idx="10">
                  <c:v> Nov 2024 </c:v>
                </c:pt>
                <c:pt idx="11">
                  <c:v> Dec 2024 </c:v>
                </c:pt>
              </c:strCache>
            </c:strRef>
          </c:cat>
          <c:val>
            <c:numRef>
              <c:f>'Chart Breakeven (5)'!$D$9:$O$9</c:f>
              <c:numCache>
                <c:formatCode>_(* #,##0.00_);_(* \(#,##0.00\);_(* "-"??_);_(@_)</c:formatCode>
                <c:ptCount val="12"/>
                <c:pt idx="0">
                  <c:v>6196646.900000006</c:v>
                </c:pt>
                <c:pt idx="1">
                  <c:v>-7546258.3300000131</c:v>
                </c:pt>
                <c:pt idx="2">
                  <c:v>-3058040.0899999887</c:v>
                </c:pt>
                <c:pt idx="3">
                  <c:v>-10471162.730000004</c:v>
                </c:pt>
                <c:pt idx="4">
                  <c:v>-4097371.599999994</c:v>
                </c:pt>
                <c:pt idx="5">
                  <c:v>1449060.1499999762</c:v>
                </c:pt>
                <c:pt idx="6">
                  <c:v>-845716.64999997616</c:v>
                </c:pt>
                <c:pt idx="7">
                  <c:v>-4159769</c:v>
                </c:pt>
                <c:pt idx="8">
                  <c:v>4043571.7000000179</c:v>
                </c:pt>
                <c:pt idx="9">
                  <c:v>-4726945.5500000119</c:v>
                </c:pt>
                <c:pt idx="10">
                  <c:v>2640240.5</c:v>
                </c:pt>
                <c:pt idx="11">
                  <c:v>-3438016.2500000596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15-4D1F-AD69-2C2F306A25AF}"/>
            </c:ext>
          </c:extLst>
        </c:ser>
        <c:ser>
          <c:idx val="8"/>
          <c:order val="5"/>
          <c:tx>
            <c:strRef>
              <c:f>'Chart Breakeven (5)'!$C$12</c:f>
              <c:strCache>
                <c:ptCount val="1"/>
                <c:pt idx="0">
                  <c:v>Closing balance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'Chart Breakeven (5)'!$D$3:$O$3</c:f>
              <c:strCache>
                <c:ptCount val="12"/>
                <c:pt idx="0">
                  <c:v> Jan 2024 </c:v>
                </c:pt>
                <c:pt idx="1">
                  <c:v> Feb 2024 </c:v>
                </c:pt>
                <c:pt idx="2">
                  <c:v> Mar 2024 </c:v>
                </c:pt>
                <c:pt idx="3">
                  <c:v> Apr 2024 </c:v>
                </c:pt>
                <c:pt idx="4">
                  <c:v> May 2024 </c:v>
                </c:pt>
                <c:pt idx="5">
                  <c:v> Jun 2024 </c:v>
                </c:pt>
                <c:pt idx="6">
                  <c:v> Jul 2024 </c:v>
                </c:pt>
                <c:pt idx="7">
                  <c:v> Aug 2024 </c:v>
                </c:pt>
                <c:pt idx="8">
                  <c:v> Sep 2024 </c:v>
                </c:pt>
                <c:pt idx="9">
                  <c:v> Oct 2024 </c:v>
                </c:pt>
                <c:pt idx="10">
                  <c:v> Nov 2024 </c:v>
                </c:pt>
                <c:pt idx="11">
                  <c:v> Dec 2024 </c:v>
                </c:pt>
              </c:strCache>
            </c:strRef>
          </c:cat>
          <c:val>
            <c:numRef>
              <c:f>'Chart Breakeven (5)'!$D$12:$O$12</c:f>
              <c:numCache>
                <c:formatCode>_(* #,##0.00_);_(* \(#,##0.00\);_(* "-"??_);_(@_)</c:formatCode>
                <c:ptCount val="12"/>
                <c:pt idx="0">
                  <c:v>11485663.900000004</c:v>
                </c:pt>
                <c:pt idx="1">
                  <c:v>-1349611.4300000053</c:v>
                </c:pt>
                <c:pt idx="2">
                  <c:v>-4407651.5199999958</c:v>
                </c:pt>
                <c:pt idx="3">
                  <c:v>-14878814.250000015</c:v>
                </c:pt>
                <c:pt idx="4">
                  <c:v>-18976185.849999994</c:v>
                </c:pt>
                <c:pt idx="5">
                  <c:v>-17527125.700000014</c:v>
                </c:pt>
                <c:pt idx="6">
                  <c:v>-18372842.349999998</c:v>
                </c:pt>
                <c:pt idx="7">
                  <c:v>-22532611.34999999</c:v>
                </c:pt>
                <c:pt idx="8">
                  <c:v>-18489039.650000002</c:v>
                </c:pt>
                <c:pt idx="9">
                  <c:v>-23215985.199999992</c:v>
                </c:pt>
                <c:pt idx="10">
                  <c:v>-20575744.699999992</c:v>
                </c:pt>
                <c:pt idx="11">
                  <c:v>-24013760.950000051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C15-4D1F-AD69-2C2F306A25AF}"/>
            </c:ext>
          </c:extLst>
        </c:ser>
        <c:ser>
          <c:idx val="0"/>
          <c:order val="6"/>
          <c:tx>
            <c:strRef>
              <c:f>'Chart Breakeven (5)'!$C$4</c:f>
              <c:strCache>
                <c:ptCount val="1"/>
                <c:pt idx="0">
                  <c:v>Beginning balance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'Chart Breakeven (5)'!$D$3:$O$3</c:f>
              <c:strCache>
                <c:ptCount val="12"/>
                <c:pt idx="0">
                  <c:v> Jan 2024 </c:v>
                </c:pt>
                <c:pt idx="1">
                  <c:v> Feb 2024 </c:v>
                </c:pt>
                <c:pt idx="2">
                  <c:v> Mar 2024 </c:v>
                </c:pt>
                <c:pt idx="3">
                  <c:v> Apr 2024 </c:v>
                </c:pt>
                <c:pt idx="4">
                  <c:v> May 2024 </c:v>
                </c:pt>
                <c:pt idx="5">
                  <c:v> Jun 2024 </c:v>
                </c:pt>
                <c:pt idx="6">
                  <c:v> Jul 2024 </c:v>
                </c:pt>
                <c:pt idx="7">
                  <c:v> Aug 2024 </c:v>
                </c:pt>
                <c:pt idx="8">
                  <c:v> Sep 2024 </c:v>
                </c:pt>
                <c:pt idx="9">
                  <c:v> Oct 2024 </c:v>
                </c:pt>
                <c:pt idx="10">
                  <c:v> Nov 2024 </c:v>
                </c:pt>
                <c:pt idx="11">
                  <c:v> Dec 2024 </c:v>
                </c:pt>
              </c:strCache>
            </c:strRef>
          </c:cat>
          <c:val>
            <c:numRef>
              <c:f>'Chart Breakeven (5)'!$D$4:$O$4</c:f>
              <c:numCache>
                <c:formatCode>_(* #,##0.00_);_(* \(#,##0.00\);_(* "-"??_);_(@_)</c:formatCode>
                <c:ptCount val="12"/>
                <c:pt idx="0">
                  <c:v>5289016.9999999981</c:v>
                </c:pt>
                <c:pt idx="1">
                  <c:v>11485663.9</c:v>
                </c:pt>
                <c:pt idx="2">
                  <c:v>-1349611.429999992</c:v>
                </c:pt>
                <c:pt idx="3">
                  <c:v>-4407651.5199999958</c:v>
                </c:pt>
                <c:pt idx="4">
                  <c:v>-14878814.25</c:v>
                </c:pt>
                <c:pt idx="5">
                  <c:v>-18976185.84999999</c:v>
                </c:pt>
                <c:pt idx="6">
                  <c:v>-17527125.700000022</c:v>
                </c:pt>
                <c:pt idx="7">
                  <c:v>-18372842.34999999</c:v>
                </c:pt>
                <c:pt idx="8">
                  <c:v>-22532611.34999999</c:v>
                </c:pt>
                <c:pt idx="9">
                  <c:v>-18489039.64999998</c:v>
                </c:pt>
                <c:pt idx="10">
                  <c:v>-23215985.199999992</c:v>
                </c:pt>
                <c:pt idx="11">
                  <c:v>-20575744.699999992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D1F-AD69-2C2F306A25AF}"/>
            </c:ext>
          </c:extLst>
        </c:ser>
        <c:ser>
          <c:idx val="7"/>
          <c:order val="7"/>
          <c:tx>
            <c:strRef>
              <c:f>'Chart Breakeven (5)'!$C$11</c:f>
              <c:strCache>
                <c:ptCount val="1"/>
                <c:pt idx="0">
                  <c:v>Cash and cash equivalents, closing balance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'Chart Breakeven (5)'!$D$3:$O$3</c:f>
              <c:strCache>
                <c:ptCount val="12"/>
                <c:pt idx="0">
                  <c:v> Jan 2024 </c:v>
                </c:pt>
                <c:pt idx="1">
                  <c:v> Feb 2024 </c:v>
                </c:pt>
                <c:pt idx="2">
                  <c:v> Mar 2024 </c:v>
                </c:pt>
                <c:pt idx="3">
                  <c:v> Apr 2024 </c:v>
                </c:pt>
                <c:pt idx="4">
                  <c:v> May 2024 </c:v>
                </c:pt>
                <c:pt idx="5">
                  <c:v> Jun 2024 </c:v>
                </c:pt>
                <c:pt idx="6">
                  <c:v> Jul 2024 </c:v>
                </c:pt>
                <c:pt idx="7">
                  <c:v> Aug 2024 </c:v>
                </c:pt>
                <c:pt idx="8">
                  <c:v> Sep 2024 </c:v>
                </c:pt>
                <c:pt idx="9">
                  <c:v> Oct 2024 </c:v>
                </c:pt>
                <c:pt idx="10">
                  <c:v> Nov 2024 </c:v>
                </c:pt>
                <c:pt idx="11">
                  <c:v> Dec 2024 </c:v>
                </c:pt>
              </c:strCache>
            </c:strRef>
          </c:cat>
          <c:val>
            <c:numRef>
              <c:f>'Chart Breakeven (5)'!$D$11:$O$11</c:f>
              <c:numCache>
                <c:formatCode>_(* #,##0.00_);_(* \(#,##0.00\);_(* "-"??_);_(@_)</c:formatCode>
                <c:ptCount val="12"/>
                <c:pt idx="0">
                  <c:v>11485663.9</c:v>
                </c:pt>
                <c:pt idx="1">
                  <c:v>-1349611.43</c:v>
                </c:pt>
                <c:pt idx="2">
                  <c:v>-4407651.5199999921</c:v>
                </c:pt>
                <c:pt idx="3">
                  <c:v>-14878814.25</c:v>
                </c:pt>
                <c:pt idx="4">
                  <c:v>-18976185.850000001</c:v>
                </c:pt>
                <c:pt idx="5">
                  <c:v>-17527125.699999992</c:v>
                </c:pt>
                <c:pt idx="6">
                  <c:v>-18372842.35000002</c:v>
                </c:pt>
                <c:pt idx="7">
                  <c:v>-22532611.34999999</c:v>
                </c:pt>
                <c:pt idx="8">
                  <c:v>-18489039.649999991</c:v>
                </c:pt>
                <c:pt idx="9">
                  <c:v>-23215985.199999981</c:v>
                </c:pt>
                <c:pt idx="10">
                  <c:v>-20575744.699999992</c:v>
                </c:pt>
                <c:pt idx="11">
                  <c:v>-24013760.949999992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C15-4D1F-AD69-2C2F306A25AF}"/>
            </c:ext>
          </c:extLst>
        </c:ser>
        <c:ser>
          <c:idx val="3"/>
          <c:order val="8"/>
          <c:tx>
            <c:strRef>
              <c:f>'Chart Breakeven (5)'!$C$7</c:f>
              <c:strCache>
                <c:ptCount val="1"/>
                <c:pt idx="0">
                  <c:v>Outstanding Payments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'Chart Breakeven (5)'!$D$3:$O$3</c:f>
              <c:strCache>
                <c:ptCount val="12"/>
                <c:pt idx="0">
                  <c:v> Jan 2024 </c:v>
                </c:pt>
                <c:pt idx="1">
                  <c:v> Feb 2024 </c:v>
                </c:pt>
                <c:pt idx="2">
                  <c:v> Mar 2024 </c:v>
                </c:pt>
                <c:pt idx="3">
                  <c:v> Apr 2024 </c:v>
                </c:pt>
                <c:pt idx="4">
                  <c:v> May 2024 </c:v>
                </c:pt>
                <c:pt idx="5">
                  <c:v> Jun 2024 </c:v>
                </c:pt>
                <c:pt idx="6">
                  <c:v> Jul 2024 </c:v>
                </c:pt>
                <c:pt idx="7">
                  <c:v> Aug 2024 </c:v>
                </c:pt>
                <c:pt idx="8">
                  <c:v> Sep 2024 </c:v>
                </c:pt>
                <c:pt idx="9">
                  <c:v> Oct 2024 </c:v>
                </c:pt>
                <c:pt idx="10">
                  <c:v> Nov 2024 </c:v>
                </c:pt>
                <c:pt idx="11">
                  <c:v> Dec 2024 </c:v>
                </c:pt>
              </c:strCache>
            </c:strRef>
          </c:cat>
          <c:val>
            <c:numRef>
              <c:f>'Chart Breakeven (5)'!$D$7:$O$7</c:f>
              <c:numCache>
                <c:formatCode>_(* #,##0.00_);_(* \(#,##0.00\);_(* "-"??_);_(@_)</c:formatCode>
                <c:ptCount val="12"/>
                <c:pt idx="0">
                  <c:v>-52709591.609999999</c:v>
                </c:pt>
                <c:pt idx="1">
                  <c:v>-79290371.609999999</c:v>
                </c:pt>
                <c:pt idx="2">
                  <c:v>-112827908.84999999</c:v>
                </c:pt>
                <c:pt idx="3">
                  <c:v>-145191083.38</c:v>
                </c:pt>
                <c:pt idx="4">
                  <c:v>-178064852.68000001</c:v>
                </c:pt>
                <c:pt idx="5">
                  <c:v>-206895900.58000001</c:v>
                </c:pt>
                <c:pt idx="6">
                  <c:v>-235878684.28</c:v>
                </c:pt>
                <c:pt idx="7">
                  <c:v>-265378575.28</c:v>
                </c:pt>
                <c:pt idx="8">
                  <c:v>-291484503.88</c:v>
                </c:pt>
                <c:pt idx="9">
                  <c:v>-322005639.07999998</c:v>
                </c:pt>
                <c:pt idx="10">
                  <c:v>-347450205.18000001</c:v>
                </c:pt>
                <c:pt idx="11">
                  <c:v>-373062500.98000002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15-4D1F-AD69-2C2F306A2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25007472"/>
        <c:axId val="2125012752"/>
        <c:axId val="0"/>
      </c:bar3DChart>
      <c:catAx>
        <c:axId val="212500747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2125012752"/>
        <c:crosses val="autoZero"/>
        <c:auto val="1"/>
        <c:lblAlgn val="ctr"/>
        <c:lblOffset val="100"/>
        <c:noMultiLvlLbl val="0"/>
      </c:catAx>
      <c:valAx>
        <c:axId val="212501275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212500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 orientation="landscape" horizontalDpi="0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'Chart Breakeven (5)'!$C$4</c:f>
              <c:strCache>
                <c:ptCount val="1"/>
                <c:pt idx="0">
                  <c:v>Beginning balance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'Chart Breakeven (5)'!$D$3:$O$3</c:f>
              <c:strCache>
                <c:ptCount val="12"/>
                <c:pt idx="0">
                  <c:v> Jan 2024 </c:v>
                </c:pt>
                <c:pt idx="1">
                  <c:v> Feb 2024 </c:v>
                </c:pt>
                <c:pt idx="2">
                  <c:v> Mar 2024 </c:v>
                </c:pt>
                <c:pt idx="3">
                  <c:v> Apr 2024 </c:v>
                </c:pt>
                <c:pt idx="4">
                  <c:v> May 2024 </c:v>
                </c:pt>
                <c:pt idx="5">
                  <c:v> Jun 2024 </c:v>
                </c:pt>
                <c:pt idx="6">
                  <c:v> Jul 2024 </c:v>
                </c:pt>
                <c:pt idx="7">
                  <c:v> Aug 2024 </c:v>
                </c:pt>
                <c:pt idx="8">
                  <c:v> Sep 2024 </c:v>
                </c:pt>
                <c:pt idx="9">
                  <c:v> Oct 2024 </c:v>
                </c:pt>
                <c:pt idx="10">
                  <c:v> Nov 2024 </c:v>
                </c:pt>
                <c:pt idx="11">
                  <c:v> Dec 2024 </c:v>
                </c:pt>
              </c:strCache>
            </c:strRef>
          </c:cat>
          <c:val>
            <c:numRef>
              <c:f>'Chart Breakeven (5)'!$D$4:$O$4</c:f>
              <c:numCache>
                <c:formatCode>_(* #,##0.00_);_(* \(#,##0.00\);_(* "-"??_);_(@_)</c:formatCode>
                <c:ptCount val="12"/>
                <c:pt idx="0">
                  <c:v>5289016.9999999981</c:v>
                </c:pt>
                <c:pt idx="1">
                  <c:v>11485663.9</c:v>
                </c:pt>
                <c:pt idx="2">
                  <c:v>-1349611.429999992</c:v>
                </c:pt>
                <c:pt idx="3">
                  <c:v>-4407651.5199999958</c:v>
                </c:pt>
                <c:pt idx="4">
                  <c:v>-14878814.25</c:v>
                </c:pt>
                <c:pt idx="5">
                  <c:v>-18976185.84999999</c:v>
                </c:pt>
                <c:pt idx="6">
                  <c:v>-17527125.700000022</c:v>
                </c:pt>
                <c:pt idx="7">
                  <c:v>-18372842.34999999</c:v>
                </c:pt>
                <c:pt idx="8">
                  <c:v>-22532611.34999999</c:v>
                </c:pt>
                <c:pt idx="9">
                  <c:v>-18489039.64999998</c:v>
                </c:pt>
                <c:pt idx="10">
                  <c:v>-23215985.199999992</c:v>
                </c:pt>
                <c:pt idx="11">
                  <c:v>-20575744.699999992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33-46DA-89A5-4C748C37EB12}"/>
            </c:ext>
          </c:extLst>
        </c:ser>
        <c:ser>
          <c:idx val="2"/>
          <c:order val="1"/>
          <c:tx>
            <c:strRef>
              <c:f>'Chart Breakeven (5)'!$C$6</c:f>
              <c:strCache>
                <c:ptCount val="1"/>
                <c:pt idx="0">
                  <c:v>Receipts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'Chart Breakeven (5)'!$D$3:$O$3</c:f>
              <c:strCache>
                <c:ptCount val="12"/>
                <c:pt idx="0">
                  <c:v> Jan 2024 </c:v>
                </c:pt>
                <c:pt idx="1">
                  <c:v> Feb 2024 </c:v>
                </c:pt>
                <c:pt idx="2">
                  <c:v> Mar 2024 </c:v>
                </c:pt>
                <c:pt idx="3">
                  <c:v> Apr 2024 </c:v>
                </c:pt>
                <c:pt idx="4">
                  <c:v> May 2024 </c:v>
                </c:pt>
                <c:pt idx="5">
                  <c:v> Jun 2024 </c:v>
                </c:pt>
                <c:pt idx="6">
                  <c:v> Jul 2024 </c:v>
                </c:pt>
                <c:pt idx="7">
                  <c:v> Aug 2024 </c:v>
                </c:pt>
                <c:pt idx="8">
                  <c:v> Sep 2024 </c:v>
                </c:pt>
                <c:pt idx="9">
                  <c:v> Oct 2024 </c:v>
                </c:pt>
                <c:pt idx="10">
                  <c:v> Nov 2024 </c:v>
                </c:pt>
                <c:pt idx="11">
                  <c:v> Dec 2024 </c:v>
                </c:pt>
              </c:strCache>
            </c:strRef>
          </c:cat>
          <c:val>
            <c:numRef>
              <c:f>'Chart Breakeven (5)'!$D$6:$O$6</c:f>
              <c:numCache>
                <c:formatCode>_(* #,##0.00_);_(* \(#,##0.00\);_(* "-"??_);_(@_)</c:formatCode>
                <c:ptCount val="12"/>
                <c:pt idx="0">
                  <c:v>49180157.810000002</c:v>
                </c:pt>
                <c:pt idx="1">
                  <c:v>28760602.36999999</c:v>
                </c:pt>
                <c:pt idx="2">
                  <c:v>30479497.150000006</c:v>
                </c:pt>
                <c:pt idx="3">
                  <c:v>21892011.799999997</c:v>
                </c:pt>
                <c:pt idx="4">
                  <c:v>28776397.700000018</c:v>
                </c:pt>
                <c:pt idx="5">
                  <c:v>30280108.049999982</c:v>
                </c:pt>
                <c:pt idx="6">
                  <c:v>28137067.050000012</c:v>
                </c:pt>
                <c:pt idx="7">
                  <c:v>25340122</c:v>
                </c:pt>
                <c:pt idx="8">
                  <c:v>30149500.300000012</c:v>
                </c:pt>
                <c:pt idx="9">
                  <c:v>25794189.649999976</c:v>
                </c:pt>
                <c:pt idx="10">
                  <c:v>28084806.600000024</c:v>
                </c:pt>
                <c:pt idx="11">
                  <c:v>22174279.549999952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33-46DA-89A5-4C748C37EB12}"/>
            </c:ext>
          </c:extLst>
        </c:ser>
        <c:ser>
          <c:idx val="4"/>
          <c:order val="2"/>
          <c:tx>
            <c:strRef>
              <c:f>'Chart Breakeven (5)'!$C$8</c:f>
              <c:strCache>
                <c:ptCount val="1"/>
                <c:pt idx="0">
                  <c:v>Payments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'Chart Breakeven (5)'!$D$3:$O$3</c:f>
              <c:strCache>
                <c:ptCount val="12"/>
                <c:pt idx="0">
                  <c:v> Jan 2024 </c:v>
                </c:pt>
                <c:pt idx="1">
                  <c:v> Feb 2024 </c:v>
                </c:pt>
                <c:pt idx="2">
                  <c:v> Mar 2024 </c:v>
                </c:pt>
                <c:pt idx="3">
                  <c:v> Apr 2024 </c:v>
                </c:pt>
                <c:pt idx="4">
                  <c:v> May 2024 </c:v>
                </c:pt>
                <c:pt idx="5">
                  <c:v> Jun 2024 </c:v>
                </c:pt>
                <c:pt idx="6">
                  <c:v> Jul 2024 </c:v>
                </c:pt>
                <c:pt idx="7">
                  <c:v> Aug 2024 </c:v>
                </c:pt>
                <c:pt idx="8">
                  <c:v> Sep 2024 </c:v>
                </c:pt>
                <c:pt idx="9">
                  <c:v> Oct 2024 </c:v>
                </c:pt>
                <c:pt idx="10">
                  <c:v> Nov 2024 </c:v>
                </c:pt>
                <c:pt idx="11">
                  <c:v> Dec 2024 </c:v>
                </c:pt>
              </c:strCache>
            </c:strRef>
          </c:cat>
          <c:val>
            <c:numRef>
              <c:f>'Chart Breakeven (5)'!$D$8:$O$8</c:f>
              <c:numCache>
                <c:formatCode>_(* #,##0.00_);_(* \(#,##0.00\);_(* "-"??_);_(@_)</c:formatCode>
                <c:ptCount val="12"/>
                <c:pt idx="0">
                  <c:v>42983510.909999996</c:v>
                </c:pt>
                <c:pt idx="1">
                  <c:v>36306860.700000003</c:v>
                </c:pt>
                <c:pt idx="2">
                  <c:v>33537537.239999995</c:v>
                </c:pt>
                <c:pt idx="3">
                  <c:v>32363174.530000001</c:v>
                </c:pt>
                <c:pt idx="4">
                  <c:v>32873769.300000012</c:v>
                </c:pt>
                <c:pt idx="5">
                  <c:v>28831047.900000006</c:v>
                </c:pt>
                <c:pt idx="6">
                  <c:v>28982783.699999988</c:v>
                </c:pt>
                <c:pt idx="7">
                  <c:v>29499891</c:v>
                </c:pt>
                <c:pt idx="8">
                  <c:v>26105928.599999994</c:v>
                </c:pt>
                <c:pt idx="9">
                  <c:v>30521135.199999988</c:v>
                </c:pt>
                <c:pt idx="10">
                  <c:v>25444566.100000024</c:v>
                </c:pt>
                <c:pt idx="11">
                  <c:v>25612295.800000012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33-46DA-89A5-4C748C37EB12}"/>
            </c:ext>
          </c:extLst>
        </c:ser>
        <c:ser>
          <c:idx val="5"/>
          <c:order val="3"/>
          <c:tx>
            <c:strRef>
              <c:f>'Chart Breakeven (5)'!$C$9</c:f>
              <c:strCache>
                <c:ptCount val="1"/>
                <c:pt idx="0">
                  <c:v>Deficit and surplus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'Chart Breakeven (5)'!$D$3:$O$3</c:f>
              <c:strCache>
                <c:ptCount val="12"/>
                <c:pt idx="0">
                  <c:v> Jan 2024 </c:v>
                </c:pt>
                <c:pt idx="1">
                  <c:v> Feb 2024 </c:v>
                </c:pt>
                <c:pt idx="2">
                  <c:v> Mar 2024 </c:v>
                </c:pt>
                <c:pt idx="3">
                  <c:v> Apr 2024 </c:v>
                </c:pt>
                <c:pt idx="4">
                  <c:v> May 2024 </c:v>
                </c:pt>
                <c:pt idx="5">
                  <c:v> Jun 2024 </c:v>
                </c:pt>
                <c:pt idx="6">
                  <c:v> Jul 2024 </c:v>
                </c:pt>
                <c:pt idx="7">
                  <c:v> Aug 2024 </c:v>
                </c:pt>
                <c:pt idx="8">
                  <c:v> Sep 2024 </c:v>
                </c:pt>
                <c:pt idx="9">
                  <c:v> Oct 2024 </c:v>
                </c:pt>
                <c:pt idx="10">
                  <c:v> Nov 2024 </c:v>
                </c:pt>
                <c:pt idx="11">
                  <c:v> Dec 2024 </c:v>
                </c:pt>
              </c:strCache>
            </c:strRef>
          </c:cat>
          <c:val>
            <c:numRef>
              <c:f>'Chart Breakeven (5)'!$D$9:$O$9</c:f>
              <c:numCache>
                <c:formatCode>_(* #,##0.00_);_(* \(#,##0.00\);_(* "-"??_);_(@_)</c:formatCode>
                <c:ptCount val="12"/>
                <c:pt idx="0">
                  <c:v>6196646.900000006</c:v>
                </c:pt>
                <c:pt idx="1">
                  <c:v>-7546258.3300000131</c:v>
                </c:pt>
                <c:pt idx="2">
                  <c:v>-3058040.0899999887</c:v>
                </c:pt>
                <c:pt idx="3">
                  <c:v>-10471162.730000004</c:v>
                </c:pt>
                <c:pt idx="4">
                  <c:v>-4097371.599999994</c:v>
                </c:pt>
                <c:pt idx="5">
                  <c:v>1449060.1499999762</c:v>
                </c:pt>
                <c:pt idx="6">
                  <c:v>-845716.64999997616</c:v>
                </c:pt>
                <c:pt idx="7">
                  <c:v>-4159769</c:v>
                </c:pt>
                <c:pt idx="8">
                  <c:v>4043571.7000000179</c:v>
                </c:pt>
                <c:pt idx="9">
                  <c:v>-4726945.5500000119</c:v>
                </c:pt>
                <c:pt idx="10">
                  <c:v>2640240.5</c:v>
                </c:pt>
                <c:pt idx="11">
                  <c:v>-3438016.2500000596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33-46DA-89A5-4C748C37EB12}"/>
            </c:ext>
          </c:extLst>
        </c:ser>
        <c:ser>
          <c:idx val="8"/>
          <c:order val="4"/>
          <c:tx>
            <c:strRef>
              <c:f>'Chart Breakeven (5)'!$C$12</c:f>
              <c:strCache>
                <c:ptCount val="1"/>
                <c:pt idx="0">
                  <c:v>Closing balance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'Chart Breakeven (5)'!$D$3:$O$3</c:f>
              <c:strCache>
                <c:ptCount val="12"/>
                <c:pt idx="0">
                  <c:v> Jan 2024 </c:v>
                </c:pt>
                <c:pt idx="1">
                  <c:v> Feb 2024 </c:v>
                </c:pt>
                <c:pt idx="2">
                  <c:v> Mar 2024 </c:v>
                </c:pt>
                <c:pt idx="3">
                  <c:v> Apr 2024 </c:v>
                </c:pt>
                <c:pt idx="4">
                  <c:v> May 2024 </c:v>
                </c:pt>
                <c:pt idx="5">
                  <c:v> Jun 2024 </c:v>
                </c:pt>
                <c:pt idx="6">
                  <c:v> Jul 2024 </c:v>
                </c:pt>
                <c:pt idx="7">
                  <c:v> Aug 2024 </c:v>
                </c:pt>
                <c:pt idx="8">
                  <c:v> Sep 2024 </c:v>
                </c:pt>
                <c:pt idx="9">
                  <c:v> Oct 2024 </c:v>
                </c:pt>
                <c:pt idx="10">
                  <c:v> Nov 2024 </c:v>
                </c:pt>
                <c:pt idx="11">
                  <c:v> Dec 2024 </c:v>
                </c:pt>
              </c:strCache>
            </c:strRef>
          </c:cat>
          <c:val>
            <c:numRef>
              <c:f>'Chart Breakeven (5)'!$D$12:$O$12</c:f>
              <c:numCache>
                <c:formatCode>_(* #,##0.00_);_(* \(#,##0.00\);_(* "-"??_);_(@_)</c:formatCode>
                <c:ptCount val="12"/>
                <c:pt idx="0">
                  <c:v>11485663.900000004</c:v>
                </c:pt>
                <c:pt idx="1">
                  <c:v>-1349611.4300000053</c:v>
                </c:pt>
                <c:pt idx="2">
                  <c:v>-4407651.5199999958</c:v>
                </c:pt>
                <c:pt idx="3">
                  <c:v>-14878814.250000015</c:v>
                </c:pt>
                <c:pt idx="4">
                  <c:v>-18976185.849999994</c:v>
                </c:pt>
                <c:pt idx="5">
                  <c:v>-17527125.700000014</c:v>
                </c:pt>
                <c:pt idx="6">
                  <c:v>-18372842.349999998</c:v>
                </c:pt>
                <c:pt idx="7">
                  <c:v>-22532611.34999999</c:v>
                </c:pt>
                <c:pt idx="8">
                  <c:v>-18489039.650000002</c:v>
                </c:pt>
                <c:pt idx="9">
                  <c:v>-23215985.199999992</c:v>
                </c:pt>
                <c:pt idx="10">
                  <c:v>-20575744.699999992</c:v>
                </c:pt>
                <c:pt idx="11">
                  <c:v>-24013760.950000051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33-46DA-89A5-4C748C37E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25007472"/>
        <c:axId val="2125012752"/>
        <c:axId val="0"/>
      </c:bar3DChart>
      <c:catAx>
        <c:axId val="212500747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2125012752"/>
        <c:crosses val="autoZero"/>
        <c:auto val="1"/>
        <c:lblAlgn val="ctr"/>
        <c:lblOffset val="100"/>
        <c:noMultiLvlLbl val="0"/>
      </c:catAx>
      <c:valAx>
        <c:axId val="212501275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212500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25" r="0.25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2"/>
          <c:order val="0"/>
          <c:tx>
            <c:strRef>
              <c:f>'Chart Breakeven (5)'!$C$6</c:f>
              <c:strCache>
                <c:ptCount val="1"/>
                <c:pt idx="0">
                  <c:v>Receipts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'Chart Breakeven (5)'!$D$3:$O$3</c:f>
              <c:strCache>
                <c:ptCount val="12"/>
                <c:pt idx="0">
                  <c:v> Jan 2024 </c:v>
                </c:pt>
                <c:pt idx="1">
                  <c:v> Feb 2024 </c:v>
                </c:pt>
                <c:pt idx="2">
                  <c:v> Mar 2024 </c:v>
                </c:pt>
                <c:pt idx="3">
                  <c:v> Apr 2024 </c:v>
                </c:pt>
                <c:pt idx="4">
                  <c:v> May 2024 </c:v>
                </c:pt>
                <c:pt idx="5">
                  <c:v> Jun 2024 </c:v>
                </c:pt>
                <c:pt idx="6">
                  <c:v> Jul 2024 </c:v>
                </c:pt>
                <c:pt idx="7">
                  <c:v> Aug 2024 </c:v>
                </c:pt>
                <c:pt idx="8">
                  <c:v> Sep 2024 </c:v>
                </c:pt>
                <c:pt idx="9">
                  <c:v> Oct 2024 </c:v>
                </c:pt>
                <c:pt idx="10">
                  <c:v> Nov 2024 </c:v>
                </c:pt>
                <c:pt idx="11">
                  <c:v> Dec 2024 </c:v>
                </c:pt>
              </c:strCache>
            </c:strRef>
          </c:cat>
          <c:val>
            <c:numRef>
              <c:f>'Chart Breakeven (5)'!$D$6:$O$6</c:f>
              <c:numCache>
                <c:formatCode>_(* #,##0.00_);_(* \(#,##0.00\);_(* "-"??_);_(@_)</c:formatCode>
                <c:ptCount val="12"/>
                <c:pt idx="0">
                  <c:v>49180157.810000002</c:v>
                </c:pt>
                <c:pt idx="1">
                  <c:v>28760602.36999999</c:v>
                </c:pt>
                <c:pt idx="2">
                  <c:v>30479497.150000006</c:v>
                </c:pt>
                <c:pt idx="3">
                  <c:v>21892011.799999997</c:v>
                </c:pt>
                <c:pt idx="4">
                  <c:v>28776397.700000018</c:v>
                </c:pt>
                <c:pt idx="5">
                  <c:v>30280108.049999982</c:v>
                </c:pt>
                <c:pt idx="6">
                  <c:v>28137067.050000012</c:v>
                </c:pt>
                <c:pt idx="7">
                  <c:v>25340122</c:v>
                </c:pt>
                <c:pt idx="8">
                  <c:v>30149500.300000012</c:v>
                </c:pt>
                <c:pt idx="9">
                  <c:v>25794189.649999976</c:v>
                </c:pt>
                <c:pt idx="10">
                  <c:v>28084806.600000024</c:v>
                </c:pt>
                <c:pt idx="11">
                  <c:v>22174279.549999952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B8-4F34-9907-4F7A9D55D6AF}"/>
            </c:ext>
          </c:extLst>
        </c:ser>
        <c:ser>
          <c:idx val="4"/>
          <c:order val="1"/>
          <c:tx>
            <c:strRef>
              <c:f>'Chart Breakeven (5)'!$C$8</c:f>
              <c:strCache>
                <c:ptCount val="1"/>
                <c:pt idx="0">
                  <c:v>Payments 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'Chart Breakeven (5)'!$D$3:$O$3</c:f>
              <c:strCache>
                <c:ptCount val="12"/>
                <c:pt idx="0">
                  <c:v> Jan 2024 </c:v>
                </c:pt>
                <c:pt idx="1">
                  <c:v> Feb 2024 </c:v>
                </c:pt>
                <c:pt idx="2">
                  <c:v> Mar 2024 </c:v>
                </c:pt>
                <c:pt idx="3">
                  <c:v> Apr 2024 </c:v>
                </c:pt>
                <c:pt idx="4">
                  <c:v> May 2024 </c:v>
                </c:pt>
                <c:pt idx="5">
                  <c:v> Jun 2024 </c:v>
                </c:pt>
                <c:pt idx="6">
                  <c:v> Jul 2024 </c:v>
                </c:pt>
                <c:pt idx="7">
                  <c:v> Aug 2024 </c:v>
                </c:pt>
                <c:pt idx="8">
                  <c:v> Sep 2024 </c:v>
                </c:pt>
                <c:pt idx="9">
                  <c:v> Oct 2024 </c:v>
                </c:pt>
                <c:pt idx="10">
                  <c:v> Nov 2024 </c:v>
                </c:pt>
                <c:pt idx="11">
                  <c:v> Dec 2024 </c:v>
                </c:pt>
              </c:strCache>
            </c:strRef>
          </c:cat>
          <c:val>
            <c:numRef>
              <c:f>'Chart Breakeven (5)'!$D$8:$O$8</c:f>
              <c:numCache>
                <c:formatCode>_(* #,##0.00_);_(* \(#,##0.00\);_(* "-"??_);_(@_)</c:formatCode>
                <c:ptCount val="12"/>
                <c:pt idx="0">
                  <c:v>42983510.909999996</c:v>
                </c:pt>
                <c:pt idx="1">
                  <c:v>36306860.700000003</c:v>
                </c:pt>
                <c:pt idx="2">
                  <c:v>33537537.239999995</c:v>
                </c:pt>
                <c:pt idx="3">
                  <c:v>32363174.530000001</c:v>
                </c:pt>
                <c:pt idx="4">
                  <c:v>32873769.300000012</c:v>
                </c:pt>
                <c:pt idx="5">
                  <c:v>28831047.900000006</c:v>
                </c:pt>
                <c:pt idx="6">
                  <c:v>28982783.699999988</c:v>
                </c:pt>
                <c:pt idx="7">
                  <c:v>29499891</c:v>
                </c:pt>
                <c:pt idx="8">
                  <c:v>26105928.599999994</c:v>
                </c:pt>
                <c:pt idx="9">
                  <c:v>30521135.199999988</c:v>
                </c:pt>
                <c:pt idx="10">
                  <c:v>25444566.100000024</c:v>
                </c:pt>
                <c:pt idx="11">
                  <c:v>25612295.800000012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B8-4F34-9907-4F7A9D55D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25007472"/>
        <c:axId val="2125012752"/>
        <c:axId val="0"/>
      </c:bar3DChart>
      <c:catAx>
        <c:axId val="212500747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2125012752"/>
        <c:crosses val="autoZero"/>
        <c:auto val="1"/>
        <c:lblAlgn val="ctr"/>
        <c:lblOffset val="100"/>
        <c:noMultiLvlLbl val="0"/>
      </c:catAx>
      <c:valAx>
        <c:axId val="212501275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212500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</cx:f>
      </cx:strDim>
      <cx:numDim type="size">
        <cx:f dir="row">_xlchart.v1.3</cx:f>
      </cx:numDim>
    </cx:data>
    <cx:data id="1">
      <cx:strDim type="cat">
        <cx:f dir="row">_xlchart.v1.2</cx:f>
      </cx:strDim>
      <cx:numDim type="size">
        <cx:f dir="row">_xlchart.v1.4</cx:f>
      </cx:numDim>
    </cx:data>
  </cx:chartData>
  <cx:chart>
    <cx:title pos="t" align="ctr" overlay="0">
      <cx:tx>
        <cx:txData>
          <cx:v>Cash Flow Budget 2024 Closing Balance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0" normalizeH="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mbria"/>
            </a:rPr>
            <a:t>Cash Flow Budget 2024 Closing Balance</a:t>
          </a:r>
        </a:p>
      </cx:txPr>
    </cx:title>
    <cx:plotArea>
      <cx:plotAreaRegion>
        <cx:series layoutId="sunburst" uniqueId="{AE54BE33-1E35-4551-8C0E-C406D786F82A}" formatIdx="1">
          <cx:tx>
            <cx:txData>
              <cx:f>_xlchart.v1.0</cx:f>
              <cx:v>Outstanding Receipts 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 b="1"/>
                </a:pPr>
                <a:endParaRPr lang="en-US" sz="1100" b="1" i="0" u="none" strike="noStrike" baseline="0">
                  <a:solidFill>
                    <a:sysClr val="window" lastClr="FFFFFF"/>
                  </a:solidFill>
                  <a:latin typeface="Calibri"/>
                </a:endParaRPr>
              </a:p>
            </cx:txPr>
          </cx:dataLabels>
          <cx:dataId val="0"/>
        </cx:series>
        <cx:series layoutId="sunburst" hidden="1" uniqueId="{A525BD92-70C4-4D3D-BA72-303B294CE1B4}" formatIdx="3">
          <cx:tx>
            <cx:txData>
              <cx:f>_xlchart.v1.1</cx:f>
              <cx:v>Cash and cash equivalents, closing balance</cx:v>
            </cx:txData>
          </cx:tx>
          <cx:dataId val="1"/>
        </cx:series>
      </cx:plotAreaRegion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255494</xdr:colOff>
      <xdr:row>7</xdr:row>
      <xdr:rowOff>86285</xdr:rowOff>
    </xdr:from>
    <xdr:to>
      <xdr:col>9</xdr:col>
      <xdr:colOff>124384</xdr:colOff>
      <xdr:row>55</xdr:row>
      <xdr:rowOff>95809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0766F41-4290-7110-99AB-661AE51795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5494" y="1400735"/>
              <a:ext cx="10555940" cy="86963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ar-E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302559</xdr:colOff>
      <xdr:row>8</xdr:row>
      <xdr:rowOff>112058</xdr:rowOff>
    </xdr:from>
    <xdr:to>
      <xdr:col>12</xdr:col>
      <xdr:colOff>1075765</xdr:colOff>
      <xdr:row>63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1EC25A-94F7-6F7D-D7C4-CA97CE3DE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255494</xdr:colOff>
      <xdr:row>7</xdr:row>
      <xdr:rowOff>86285</xdr:rowOff>
    </xdr:from>
    <xdr:to>
      <xdr:col>9</xdr:col>
      <xdr:colOff>124384</xdr:colOff>
      <xdr:row>55</xdr:row>
      <xdr:rowOff>95809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B21F51-3253-4951-9C76-7DFD2CA457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661147</xdr:colOff>
      <xdr:row>8</xdr:row>
      <xdr:rowOff>112058</xdr:rowOff>
    </xdr:from>
    <xdr:to>
      <xdr:col>13</xdr:col>
      <xdr:colOff>907678</xdr:colOff>
      <xdr:row>50</xdr:row>
      <xdr:rowOff>89646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F4D77B-155C-CD6E-12AE-2E15C9B57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55</xdr:row>
      <xdr:rowOff>0</xdr:rowOff>
    </xdr:from>
    <xdr:to>
      <xdr:col>13</xdr:col>
      <xdr:colOff>930090</xdr:colOff>
      <xdr:row>96</xdr:row>
      <xdr:rowOff>156882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161809-38FF-43D8-8C36-47A6DBAB8B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100</xdr:row>
      <xdr:rowOff>0</xdr:rowOff>
    </xdr:from>
    <xdr:to>
      <xdr:col>13</xdr:col>
      <xdr:colOff>930090</xdr:colOff>
      <xdr:row>141</xdr:row>
      <xdr:rowOff>156882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8951D0-FB08-46EC-9B6C-E2E16760D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145</xdr:row>
      <xdr:rowOff>0</xdr:rowOff>
    </xdr:from>
    <xdr:to>
      <xdr:col>13</xdr:col>
      <xdr:colOff>930090</xdr:colOff>
      <xdr:row>186</xdr:row>
      <xdr:rowOff>156882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7E0AD1-8106-4855-BF1C-E5DFF7B5EE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45943</xdr:rowOff>
    </xdr:from>
    <xdr:to>
      <xdr:col>11</xdr:col>
      <xdr:colOff>1</xdr:colOff>
      <xdr:row>41</xdr:row>
      <xdr:rowOff>156882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78F0FC9-03FD-B329-719C-43C37120E9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42</xdr:row>
      <xdr:rowOff>134470</xdr:rowOff>
    </xdr:from>
    <xdr:to>
      <xdr:col>11</xdr:col>
      <xdr:colOff>1</xdr:colOff>
      <xdr:row>84</xdr:row>
      <xdr:rowOff>178174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8B32A6E-6784-4DAB-8350-1E276C25E8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85</xdr:row>
      <xdr:rowOff>112058</xdr:rowOff>
    </xdr:from>
    <xdr:to>
      <xdr:col>11</xdr:col>
      <xdr:colOff>1</xdr:colOff>
      <xdr:row>127</xdr:row>
      <xdr:rowOff>155762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3227347-5F4E-4236-B238-9D62DBEF7D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128</xdr:row>
      <xdr:rowOff>89647</xdr:rowOff>
    </xdr:from>
    <xdr:to>
      <xdr:col>11</xdr:col>
      <xdr:colOff>1</xdr:colOff>
      <xdr:row>170</xdr:row>
      <xdr:rowOff>133351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4A46E19-E7B4-42F0-B83B-780755A07B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627528</xdr:colOff>
      <xdr:row>13</xdr:row>
      <xdr:rowOff>169208</xdr:rowOff>
    </xdr:from>
    <xdr:to>
      <xdr:col>11</xdr:col>
      <xdr:colOff>1311088</xdr:colOff>
      <xdr:row>56</xdr:row>
      <xdr:rowOff>33618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609108-1402-4077-8604-7C45917AF2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59</xdr:row>
      <xdr:rowOff>0</xdr:rowOff>
    </xdr:from>
    <xdr:to>
      <xdr:col>12</xdr:col>
      <xdr:colOff>44824</xdr:colOff>
      <xdr:row>101</xdr:row>
      <xdr:rowOff>43704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952B24-52F5-4B58-B0F8-A19CA24AB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103</xdr:row>
      <xdr:rowOff>0</xdr:rowOff>
    </xdr:from>
    <xdr:to>
      <xdr:col>12</xdr:col>
      <xdr:colOff>44824</xdr:colOff>
      <xdr:row>145</xdr:row>
      <xdr:rowOff>43704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FBE55D-AB3E-42B6-BDBE-D0A8EF0323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147</xdr:row>
      <xdr:rowOff>0</xdr:rowOff>
    </xdr:from>
    <xdr:to>
      <xdr:col>12</xdr:col>
      <xdr:colOff>44824</xdr:colOff>
      <xdr:row>189</xdr:row>
      <xdr:rowOff>43704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D39990-F643-48C0-82B7-F5FE788C2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FINANCE\FINANCE\2024\Copy%20of%20Invoicing%20Plan%20VS%20Actual%202024(1).xlsx" TargetMode="External"/><Relationship Id="rId1" Type="http://schemas.openxmlformats.org/officeDocument/2006/relationships/externalLinkPath" Target="file:///Z:\FINANCE\FINANCE\2024\Copy%20of%20Invoicing%20Plan%20VS%20Actual%202024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v"/>
      <sheetName val="Coll"/>
      <sheetName val="cover"/>
    </sheetNames>
    <sheetDataSet>
      <sheetData sheetId="0"/>
      <sheetData sheetId="1">
        <row r="5">
          <cell r="C5">
            <v>3512076.3215000001</v>
          </cell>
          <cell r="D5">
            <v>24699907.5</v>
          </cell>
          <cell r="E5">
            <v>9305863</v>
          </cell>
        </row>
        <row r="6">
          <cell r="D6">
            <v>42234031.354249999</v>
          </cell>
          <cell r="E6">
            <v>19950860.736499999</v>
          </cell>
          <cell r="G6">
            <v>17726326.846499998</v>
          </cell>
          <cell r="I6">
            <v>20855628.69875</v>
          </cell>
          <cell r="K6">
            <v>22069353.117886428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15E5D-3D75-4DD1-B13A-5578A6E338F3}">
  <sheetPr>
    <pageSetUpPr fitToPage="1"/>
  </sheetPr>
  <dimension ref="A1:AA53"/>
  <sheetViews>
    <sheetView topLeftCell="C1" zoomScale="85" zoomScaleNormal="85" workbookViewId="0">
      <selection activeCell="B1" sqref="B1:N53"/>
    </sheetView>
  </sheetViews>
  <sheetFormatPr defaultRowHeight="14.25" x14ac:dyDescent="0.2"/>
  <cols>
    <col min="1" max="1" width="14.375" style="13" bestFit="1" customWidth="1"/>
    <col min="2" max="2" width="50.75" customWidth="1"/>
    <col min="3" max="4" width="16.375" style="24" bestFit="1" customWidth="1"/>
    <col min="5" max="14" width="17.375" style="24" bestFit="1" customWidth="1"/>
    <col min="15" max="15" width="15.875" style="15" customWidth="1"/>
    <col min="16" max="16" width="15.875" style="15" bestFit="1" customWidth="1"/>
    <col min="17" max="17" width="16.125" style="15" bestFit="1" customWidth="1"/>
    <col min="18" max="18" width="15.25" style="15" bestFit="1" customWidth="1"/>
    <col min="19" max="27" width="16.375" style="15" bestFit="1" customWidth="1"/>
    <col min="28" max="16384" width="9" style="13"/>
  </cols>
  <sheetData>
    <row r="1" spans="1:27" ht="15.75" thickBot="1" x14ac:dyDescent="0.3">
      <c r="C1" s="23" t="s">
        <v>66</v>
      </c>
      <c r="D1" s="20" t="s">
        <v>67</v>
      </c>
      <c r="E1" s="20" t="s">
        <v>68</v>
      </c>
      <c r="F1" s="20" t="s">
        <v>69</v>
      </c>
      <c r="G1" s="20" t="s">
        <v>70</v>
      </c>
      <c r="H1" s="20" t="s">
        <v>71</v>
      </c>
      <c r="I1" s="20" t="s">
        <v>72</v>
      </c>
      <c r="J1" s="20" t="s">
        <v>73</v>
      </c>
      <c r="K1" s="20" t="s">
        <v>74</v>
      </c>
      <c r="L1" s="20" t="s">
        <v>75</v>
      </c>
      <c r="M1" s="20" t="s">
        <v>76</v>
      </c>
      <c r="N1" s="20" t="s">
        <v>77</v>
      </c>
      <c r="O1" s="18"/>
      <c r="P1" s="18" t="s">
        <v>67</v>
      </c>
      <c r="Q1" s="18" t="s">
        <v>68</v>
      </c>
      <c r="R1" s="18" t="s">
        <v>69</v>
      </c>
      <c r="S1" s="18" t="s">
        <v>70</v>
      </c>
      <c r="T1" s="18" t="s">
        <v>71</v>
      </c>
      <c r="U1" s="18" t="s">
        <v>72</v>
      </c>
      <c r="V1" s="18" t="s">
        <v>73</v>
      </c>
      <c r="W1" s="18" t="s">
        <v>74</v>
      </c>
      <c r="X1" s="18" t="s">
        <v>75</v>
      </c>
      <c r="Y1" s="18" t="s">
        <v>76</v>
      </c>
      <c r="Z1" s="18" t="s">
        <v>77</v>
      </c>
      <c r="AA1" s="18" t="s">
        <v>0</v>
      </c>
    </row>
    <row r="2" spans="1:27" x14ac:dyDescent="0.2">
      <c r="D2"/>
      <c r="E2"/>
      <c r="F2"/>
      <c r="G2"/>
      <c r="H2"/>
      <c r="I2"/>
      <c r="J2"/>
      <c r="K2"/>
      <c r="L2"/>
      <c r="M2"/>
      <c r="N2"/>
    </row>
    <row r="3" spans="1:27" ht="15.75" thickBot="1" x14ac:dyDescent="0.3">
      <c r="C3" s="23" t="s">
        <v>1</v>
      </c>
      <c r="D3" s="20" t="s">
        <v>1</v>
      </c>
      <c r="E3" s="20" t="s">
        <v>1</v>
      </c>
      <c r="F3" s="20" t="s">
        <v>1</v>
      </c>
      <c r="G3" s="20" t="s">
        <v>1</v>
      </c>
      <c r="H3" s="20" t="s">
        <v>1</v>
      </c>
      <c r="I3" s="20" t="s">
        <v>1</v>
      </c>
      <c r="J3" s="20" t="s">
        <v>1</v>
      </c>
      <c r="K3" s="20" t="s">
        <v>1</v>
      </c>
      <c r="L3" s="20" t="s">
        <v>1</v>
      </c>
      <c r="M3" s="20" t="s">
        <v>1</v>
      </c>
      <c r="N3" s="20" t="s">
        <v>1</v>
      </c>
      <c r="O3" s="18"/>
      <c r="P3" s="18" t="s">
        <v>1</v>
      </c>
      <c r="Q3" s="18" t="s">
        <v>1</v>
      </c>
      <c r="R3" s="18" t="s">
        <v>1</v>
      </c>
      <c r="S3" s="18" t="s">
        <v>1</v>
      </c>
      <c r="T3" s="18" t="s">
        <v>1</v>
      </c>
      <c r="U3" s="18" t="s">
        <v>1</v>
      </c>
      <c r="V3" s="18" t="s">
        <v>1</v>
      </c>
      <c r="W3" s="18" t="s">
        <v>1</v>
      </c>
      <c r="X3" s="18" t="s">
        <v>1</v>
      </c>
      <c r="Y3" s="18" t="s">
        <v>1</v>
      </c>
      <c r="Z3" s="18" t="s">
        <v>1</v>
      </c>
      <c r="AA3" s="18" t="s">
        <v>1</v>
      </c>
    </row>
    <row r="4" spans="1:27" ht="51.75" customHeight="1" thickBot="1" x14ac:dyDescent="0.3">
      <c r="B4" s="1" t="s">
        <v>2</v>
      </c>
      <c r="C4" s="25">
        <f>IF(VLOOKUP($B4,'1'!$B$4:$C$336,2,FALSE)&lt;&gt;"",VLOOKUP($B4,'1'!$B$4:$C$336,2,FALSE),0)</f>
        <v>5289016.9999999981</v>
      </c>
      <c r="D4" s="25">
        <f>IF(VLOOKUP($B4,'2'!$B$4:$C$337,2,FALSE)&lt;&gt;"",VLOOKUP($B4,'2'!$B$4:$C$337,2,FALSE),0)</f>
        <v>11485663.9</v>
      </c>
      <c r="E4" s="25">
        <f>IF(VLOOKUP($B4,'3'!$B$4:$C$335,2,FALSE)&lt;&gt;"",VLOOKUP($B4,'3'!$B$4:$C$335,2,FALSE),0)</f>
        <v>-1349611.429999992</v>
      </c>
      <c r="F4" s="25">
        <f>IF(VLOOKUP($B4,'4'!$B$4:$C$333,2,FALSE)&lt;&gt;"",VLOOKUP($B4,'4'!$B$4:$C$333,2,FALSE),0)</f>
        <v>-4407651.5199999958</v>
      </c>
      <c r="G4" s="25">
        <f>IF(VLOOKUP($B4,'5'!$B$4:$C$335,2,FALSE)&lt;&gt;"",VLOOKUP($B4,'5'!$B$4:$C$335,2,FALSE),0)</f>
        <v>-14878814.25</v>
      </c>
      <c r="H4" s="25">
        <f>IF(VLOOKUP($B4,'6'!$B$4:$C$336,2,FALSE)&lt;&gt;"",VLOOKUP($B4,'6'!$B$4:$C$336,2,FALSE),0)</f>
        <v>-18976185.84999999</v>
      </c>
      <c r="I4" s="25">
        <f>IF(VLOOKUP($B4,'7'!$B$4:$C$336,2,FALSE)&lt;&gt;"",VLOOKUP($B4,'7'!$B$4:$C$336,2,FALSE),0)</f>
        <v>-17527125.700000022</v>
      </c>
      <c r="J4" s="25">
        <f>IF(VLOOKUP($B4,'8'!$B$4:$C$333,2,FALSE)&lt;&gt;"",VLOOKUP($B4,'8'!$B$4:$C$333,2,FALSE),0)</f>
        <v>-18372842.34999999</v>
      </c>
      <c r="K4" s="25">
        <f>IF(VLOOKUP($B4,'9'!$B$4:$C$334,2,FALSE)&lt;&gt;"",VLOOKUP($B4,'9'!$B$4:$C$334,2,FALSE),0)</f>
        <v>-22532611.34999999</v>
      </c>
      <c r="L4" s="25">
        <f>IF(VLOOKUP($B4,'10'!$B$4:$C$331,2,FALSE)&lt;&gt;"",VLOOKUP($B4,'10'!$B$4:$C$331,2,FALSE),0)</f>
        <v>-18489039.64999998</v>
      </c>
      <c r="M4" s="25">
        <f>IF(VLOOKUP($B4,'11'!$B$4:$C$333,2,FALSE)&lt;&gt;"",VLOOKUP($B4,'11'!$B$4:$C$333,2,FALSE),0)</f>
        <v>-23215985.199999992</v>
      </c>
      <c r="N4" s="25">
        <f>IF(VLOOKUP($B4,'12'!$B$4:$C$334,2,FALSE)&lt;&gt;"",VLOOKUP($B4,'12'!$B$4:$C$334,2,FALSE),0)</f>
        <v>-20575744.699999992</v>
      </c>
      <c r="O4" s="16"/>
      <c r="P4" s="16">
        <v>13585537.9</v>
      </c>
      <c r="Q4" s="16">
        <v>-2224745.2500000042</v>
      </c>
      <c r="R4" s="16">
        <v>1237394.5</v>
      </c>
      <c r="S4" s="16">
        <v>-3367792.5</v>
      </c>
      <c r="T4" s="16">
        <v>-7465164.1000000089</v>
      </c>
      <c r="U4" s="16">
        <v>-6016103.9499999881</v>
      </c>
      <c r="V4" s="16">
        <v>-6861820.6000000238</v>
      </c>
      <c r="W4" s="16">
        <v>-11021589.60000002</v>
      </c>
      <c r="X4" s="16">
        <v>-6978017.900000006</v>
      </c>
      <c r="Y4" s="16">
        <v>-11704963.44999999</v>
      </c>
      <c r="Z4" s="16">
        <v>-9064722.9499999881</v>
      </c>
      <c r="AA4" s="16">
        <v>135347.04999999999</v>
      </c>
    </row>
    <row r="5" spans="1:27" ht="27.75" customHeight="1" thickTop="1" x14ac:dyDescent="0.2">
      <c r="A5" s="11" t="s">
        <v>3</v>
      </c>
      <c r="B5" s="29" t="s">
        <v>4</v>
      </c>
      <c r="C5" s="26">
        <f>IF(VLOOKUP($B5,'1'!$B$4:$C$336,2,FALSE)&lt;&gt;"",VLOOKUP($B5,'1'!$B$4:$C$336,2,FALSE),0)</f>
        <v>21967700.649999999</v>
      </c>
      <c r="D5" s="26">
        <f>IF(VLOOKUP($B5,'2'!$B$4:$C$337,2,FALSE)&lt;&gt;"",VLOOKUP($B5,'2'!$B$4:$C$337,2,FALSE),0)</f>
        <v>64195255.509999998</v>
      </c>
      <c r="E5" s="26">
        <f>IF(VLOOKUP($B5,'3'!$B$4:$C$335,2,FALSE)&lt;&gt;"",VLOOKUP($B5,'3'!$B$4:$C$335,2,FALSE),0)</f>
        <v>77940760.180000007</v>
      </c>
      <c r="F5" s="26">
        <f>IF(VLOOKUP($B5,'4'!$B$4:$C$333,2,FALSE)&lt;&gt;"",VLOOKUP($B5,'4'!$B$4:$C$333,2,FALSE),0)</f>
        <v>108420257.33</v>
      </c>
      <c r="G5" s="26">
        <f>IF(VLOOKUP($B5,'5'!$B$4:$C$335,2,FALSE)&lt;&gt;"",VLOOKUP($B5,'5'!$B$4:$C$335,2,FALSE),0)</f>
        <v>130312269.13</v>
      </c>
      <c r="H5" s="26">
        <f>IF(VLOOKUP($B5,'6'!$B$4:$C$336,2,FALSE)&lt;&gt;"",VLOOKUP($B5,'6'!$B$4:$C$336,2,FALSE),0)</f>
        <v>159088666.83000001</v>
      </c>
      <c r="I5" s="26">
        <f>IF(VLOOKUP($B5,'7'!$B$4:$C$336,2,FALSE)&lt;&gt;"",VLOOKUP($B5,'7'!$B$4:$C$336,2,FALSE),0)</f>
        <v>189368774.88</v>
      </c>
      <c r="J5" s="26">
        <f>IF(VLOOKUP($B5,'8'!$B$4:$C$333,2,FALSE)&lt;&gt;"",VLOOKUP($B5,'8'!$B$4:$C$333,2,FALSE),0)</f>
        <v>217505841.93000001</v>
      </c>
      <c r="K5" s="26">
        <f>IF(VLOOKUP($B5,'9'!$B$4:$C$334,2,FALSE)&lt;&gt;"",VLOOKUP($B5,'9'!$B$4:$C$334,2,FALSE),0)</f>
        <v>242845963.93000001</v>
      </c>
      <c r="L5" s="26">
        <f>IF(VLOOKUP($B5,'10'!$B$4:$C$331,2,FALSE)&lt;&gt;"",VLOOKUP($B5,'10'!$B$4:$C$331,2,FALSE),0)</f>
        <v>272995464.23000002</v>
      </c>
      <c r="M5" s="26">
        <f>IF(VLOOKUP($B5,'11'!$B$4:$C$333,2,FALSE)&lt;&gt;"",VLOOKUP($B5,'11'!$B$4:$C$333,2,FALSE),0)</f>
        <v>298789653.88</v>
      </c>
      <c r="N5" s="26">
        <f>IF(VLOOKUP($B5,'12'!$B$4:$C$334,2,FALSE)&lt;&gt;"",VLOOKUP($B5,'12'!$B$4:$C$334,2,FALSE),0)</f>
        <v>326874460.48000002</v>
      </c>
      <c r="O5" s="12"/>
      <c r="P5" s="12">
        <v>27628895</v>
      </c>
      <c r="Q5" s="12">
        <v>32068536.449999999</v>
      </c>
      <c r="R5" s="12">
        <v>62548033.600000001</v>
      </c>
      <c r="S5" s="12">
        <v>84440045.400000006</v>
      </c>
      <c r="T5" s="12">
        <v>113216443.09999999</v>
      </c>
      <c r="U5" s="12">
        <v>143496551.15000001</v>
      </c>
      <c r="V5" s="12">
        <v>171633618.19999999</v>
      </c>
      <c r="W5" s="12">
        <v>196973740.19999999</v>
      </c>
      <c r="X5" s="12">
        <v>227123240.5</v>
      </c>
      <c r="Y5" s="12">
        <v>252917430.15000001</v>
      </c>
      <c r="Z5" s="12">
        <v>281002236.75</v>
      </c>
      <c r="AA5" s="12">
        <v>135347.04999999999</v>
      </c>
    </row>
    <row r="6" spans="1:27" ht="27.75" customHeight="1" x14ac:dyDescent="0.2">
      <c r="A6" s="11" t="s">
        <v>54</v>
      </c>
      <c r="B6" s="29" t="s">
        <v>55</v>
      </c>
      <c r="C6" s="26">
        <f>IF(VLOOKUP($B6,'1'!$B$4:$C$336,2,FALSE)&lt;&gt;"",VLOOKUP($B6,'1'!$B$4:$C$336,2,FALSE),0)</f>
        <v>-16678683.65</v>
      </c>
      <c r="D6" s="26">
        <f>IF(VLOOKUP($B6,'2'!$B$4:$C$337,2,FALSE)&lt;&gt;"",VLOOKUP($B6,'2'!$B$4:$C$337,2,FALSE),0)</f>
        <v>-52709591.609999999</v>
      </c>
      <c r="E6" s="26">
        <f>IF(VLOOKUP($B6,'3'!$B$4:$C$335,2,FALSE)&lt;&gt;"",VLOOKUP($B6,'3'!$B$4:$C$335,2,FALSE),0)</f>
        <v>-79290371.609999999</v>
      </c>
      <c r="F6" s="26">
        <f>IF(VLOOKUP($B6,'4'!$B$4:$C$333,2,FALSE)&lt;&gt;"",VLOOKUP($B6,'4'!$B$4:$C$333,2,FALSE),0)</f>
        <v>-112827908.84999999</v>
      </c>
      <c r="G6" s="26">
        <f>IF(VLOOKUP($B6,'5'!$B$4:$C$335,2,FALSE)&lt;&gt;"",VLOOKUP($B6,'5'!$B$4:$C$335,2,FALSE),0)</f>
        <v>-145191083.38</v>
      </c>
      <c r="H6" s="26">
        <f>IF(VLOOKUP($B6,'6'!$B$4:$C$336,2,FALSE)&lt;&gt;"",VLOOKUP($B6,'6'!$B$4:$C$336,2,FALSE),0)</f>
        <v>-178064852.68000001</v>
      </c>
      <c r="I6" s="26">
        <f>IF(VLOOKUP($B6,'7'!$B$4:$C$336,2,FALSE)&lt;&gt;"",VLOOKUP($B6,'7'!$B$4:$C$336,2,FALSE),0)</f>
        <v>-206895900.58000001</v>
      </c>
      <c r="J6" s="26">
        <f>IF(VLOOKUP($B6,'8'!$B$4:$C$333,2,FALSE)&lt;&gt;"",VLOOKUP($B6,'8'!$B$4:$C$333,2,FALSE),0)</f>
        <v>-235878684.28</v>
      </c>
      <c r="K6" s="26">
        <f>IF(VLOOKUP($B6,'9'!$B$4:$C$334,2,FALSE)&lt;&gt;"",VLOOKUP($B6,'9'!$B$4:$C$334,2,FALSE),0)</f>
        <v>-265378575.28</v>
      </c>
      <c r="L6" s="26">
        <f>IF(VLOOKUP($B6,'10'!$B$4:$C$331,2,FALSE)&lt;&gt;"",VLOOKUP($B6,'10'!$B$4:$C$331,2,FALSE),0)</f>
        <v>-291484503.88</v>
      </c>
      <c r="M6" s="26">
        <f>IF(VLOOKUP($B6,'11'!$B$4:$C$333,2,FALSE)&lt;&gt;"",VLOOKUP($B6,'11'!$B$4:$C$333,2,FALSE),0)</f>
        <v>-322005639.07999998</v>
      </c>
      <c r="N6" s="26">
        <f>IF(VLOOKUP($B6,'12'!$B$4:$C$334,2,FALSE)&lt;&gt;"",VLOOKUP($B6,'12'!$B$4:$C$334,2,FALSE),0)</f>
        <v>-347450205.18000001</v>
      </c>
      <c r="O6" s="12"/>
      <c r="P6" s="12">
        <v>27628895</v>
      </c>
      <c r="Q6" s="12">
        <v>32068536.449999999</v>
      </c>
      <c r="R6" s="12">
        <v>62548033.600000001</v>
      </c>
      <c r="S6" s="12">
        <v>84440045.400000006</v>
      </c>
      <c r="T6" s="12">
        <v>113216443.09999999</v>
      </c>
      <c r="U6" s="12">
        <v>143496551.15000001</v>
      </c>
      <c r="V6" s="12">
        <v>171633618.19999999</v>
      </c>
      <c r="W6" s="12">
        <v>196973740.19999999</v>
      </c>
      <c r="X6" s="12">
        <v>227123240.5</v>
      </c>
      <c r="Y6" s="12">
        <v>252917430.15000001</v>
      </c>
      <c r="Z6" s="12">
        <v>281002236.75</v>
      </c>
      <c r="AA6" s="12">
        <v>135347.04999999999</v>
      </c>
    </row>
    <row r="7" spans="1:27" ht="21" hidden="1" customHeight="1" x14ac:dyDescent="0.25">
      <c r="B7" s="3" t="s">
        <v>5</v>
      </c>
      <c r="C7" s="27">
        <f>IF(VLOOKUP($B7,'1'!$B$4:$C$336,2,FALSE)&lt;&gt;"",VLOOKUP($B7,'1'!$B$4:$C$336,2,FALSE),0)</f>
        <v>5289016.9999999981</v>
      </c>
      <c r="D7" s="27">
        <f>IF(VLOOKUP($B7,'2'!$B$4:$C$337,2,FALSE)&lt;&gt;"",VLOOKUP($B7,'2'!$B$4:$C$337,2,FALSE),0)</f>
        <v>11485663.9</v>
      </c>
      <c r="E7" s="27">
        <f>IF(VLOOKUP($B7,'3'!$B$4:$C$335,2,FALSE)&lt;&gt;"",VLOOKUP($B7,'3'!$B$4:$C$335,2,FALSE),0)</f>
        <v>-1349611.429999992</v>
      </c>
      <c r="F7" s="27">
        <f>IF(VLOOKUP($B7,'4'!$B$4:$C$333,2,FALSE)&lt;&gt;"",VLOOKUP($B7,'4'!$B$4:$C$333,2,FALSE),0)</f>
        <v>-4407651.5199999958</v>
      </c>
      <c r="G7" s="27">
        <f>IF(VLOOKUP($B7,'5'!$B$4:$C$335,2,FALSE)&lt;&gt;"",VLOOKUP($B7,'5'!$B$4:$C$335,2,FALSE),0)</f>
        <v>-14878814.25</v>
      </c>
      <c r="H7" s="27">
        <f>IF(VLOOKUP($B7,'6'!$B$4:$C$336,2,FALSE)&lt;&gt;"",VLOOKUP($B7,'6'!$B$4:$C$336,2,FALSE),0)</f>
        <v>-18976185.84999999</v>
      </c>
      <c r="I7" s="27">
        <f>IF(VLOOKUP($B7,'7'!$B$4:$C$336,2,FALSE)&lt;&gt;"",VLOOKUP($B7,'7'!$B$4:$C$336,2,FALSE),0)</f>
        <v>-17527125.700000022</v>
      </c>
      <c r="J7" s="27">
        <f>IF(VLOOKUP($B7,'8'!$B$4:$C$333,2,FALSE)&lt;&gt;"",VLOOKUP($B7,'8'!$B$4:$C$333,2,FALSE),0)</f>
        <v>-18372842.34999999</v>
      </c>
      <c r="K7" s="27">
        <f>IF(VLOOKUP($B7,'9'!$B$4:$C$334,2,FALSE)&lt;&gt;"",VLOOKUP($B7,'9'!$B$4:$C$334,2,FALSE),0)</f>
        <v>-22532611.34999999</v>
      </c>
      <c r="L7" s="27">
        <f>IF(VLOOKUP($B7,'10'!$B$4:$C$331,2,FALSE)&lt;&gt;"",VLOOKUP($B7,'10'!$B$4:$C$331,2,FALSE),0)</f>
        <v>-18489039.64999998</v>
      </c>
      <c r="M7" s="27">
        <f>IF(VLOOKUP($B7,'11'!$B$4:$C$333,2,FALSE)&lt;&gt;"",VLOOKUP($B7,'11'!$B$4:$C$333,2,FALSE),0)</f>
        <v>-23215985.199999992</v>
      </c>
      <c r="N7" s="27">
        <f>IF(VLOOKUP($B7,'12'!$B$4:$C$334,2,FALSE)&lt;&gt;"",VLOOKUP($B7,'12'!$B$4:$C$334,2,FALSE),0)</f>
        <v>-20575744.699999992</v>
      </c>
      <c r="O7" s="12"/>
      <c r="P7" s="12">
        <v>-14043357.1</v>
      </c>
      <c r="Q7" s="12">
        <v>-34293281.700000003</v>
      </c>
      <c r="R7" s="12">
        <v>-61310639.100000001</v>
      </c>
      <c r="S7" s="12">
        <v>-87807837.900000006</v>
      </c>
      <c r="T7" s="12">
        <v>-120681607.2</v>
      </c>
      <c r="U7" s="12">
        <v>-149512655.09999999</v>
      </c>
      <c r="V7" s="12">
        <v>-178495438.80000001</v>
      </c>
      <c r="W7" s="12">
        <v>-207995329.80000001</v>
      </c>
      <c r="X7" s="12">
        <v>-234101258.40000001</v>
      </c>
      <c r="Y7" s="12">
        <v>-264622393.59999999</v>
      </c>
      <c r="Z7" s="12">
        <v>-290066959.69999999</v>
      </c>
      <c r="AA7" s="12">
        <v>0</v>
      </c>
    </row>
    <row r="8" spans="1:27" ht="42" customHeight="1" thickBot="1" x14ac:dyDescent="0.3">
      <c r="B8" s="1" t="s">
        <v>6</v>
      </c>
      <c r="C8" s="25">
        <f>IF(VLOOKUP($B8,'1'!$B$4:$C$336,2,FALSE)&lt;&gt;"",VLOOKUP($B8,'1'!$B$4:$C$336,2,FALSE),0)</f>
        <v>6196646.8999999994</v>
      </c>
      <c r="D8" s="25">
        <f>IF(VLOOKUP($B8,'2'!$B$4:$C$337,2,FALSE)&lt;&gt;"",VLOOKUP($B8,'2'!$B$4:$C$337,2,FALSE),0)</f>
        <v>-12835275.33</v>
      </c>
      <c r="E8" s="25">
        <f>IF(VLOOKUP($B8,'3'!$B$4:$C$335,2,FALSE)&lt;&gt;"",VLOOKUP($B8,'3'!$B$4:$C$335,2,FALSE),0)</f>
        <v>-3058040.09</v>
      </c>
      <c r="F8" s="25">
        <f>IF(VLOOKUP($B8,'4'!$B$4:$C$333,2,FALSE)&lt;&gt;"",VLOOKUP($B8,'4'!$B$4:$C$333,2,FALSE),0)</f>
        <v>-10471162.73</v>
      </c>
      <c r="G8" s="25">
        <f>IF(VLOOKUP($B8,'5'!$B$4:$C$335,2,FALSE)&lt;&gt;"",VLOOKUP($B8,'5'!$B$4:$C$335,2,FALSE),0)</f>
        <v>-4097371.600000001</v>
      </c>
      <c r="H8" s="25">
        <f>IF(VLOOKUP($B8,'6'!$B$4:$C$336,2,FALSE)&lt;&gt;"",VLOOKUP($B8,'6'!$B$4:$C$336,2,FALSE),0)</f>
        <v>1449060.149999999</v>
      </c>
      <c r="I8" s="25">
        <f>IF(VLOOKUP($B8,'7'!$B$4:$C$336,2,FALSE)&lt;&gt;"",VLOOKUP($B8,'7'!$B$4:$C$336,2,FALSE),0)</f>
        <v>-845716.64999999851</v>
      </c>
      <c r="J8" s="25">
        <f>IF(VLOOKUP($B8,'8'!$B$4:$C$333,2,FALSE)&lt;&gt;"",VLOOKUP($B8,'8'!$B$4:$C$333,2,FALSE),0)</f>
        <v>-4159769</v>
      </c>
      <c r="K8" s="25">
        <f>IF(VLOOKUP($B8,'9'!$B$4:$C$334,2,FALSE)&lt;&gt;"",VLOOKUP($B8,'9'!$B$4:$C$334,2,FALSE),0)</f>
        <v>4043571.700000003</v>
      </c>
      <c r="L8" s="25">
        <f>IF(VLOOKUP($B8,'10'!$B$4:$C$331,2,FALSE)&lt;&gt;"",VLOOKUP($B8,'10'!$B$4:$C$331,2,FALSE),0)</f>
        <v>-4726945.5500000007</v>
      </c>
      <c r="M8" s="25">
        <f>IF(VLOOKUP($B8,'11'!$B$4:$C$333,2,FALSE)&lt;&gt;"",VLOOKUP($B8,'11'!$B$4:$C$333,2,FALSE),0)</f>
        <v>2640240.5</v>
      </c>
      <c r="N8" s="25">
        <f>IF(VLOOKUP($B8,'12'!$B$4:$C$334,2,FALSE)&lt;&gt;"",VLOOKUP($B8,'12'!$B$4:$C$334,2,FALSE),0)</f>
        <v>-3438016.25</v>
      </c>
    </row>
    <row r="9" spans="1:27" ht="27.75" customHeight="1" thickTop="1" thickBot="1" x14ac:dyDescent="0.3">
      <c r="B9" s="30" t="s">
        <v>7</v>
      </c>
      <c r="C9" s="28">
        <f>IF(VLOOKUP($B9,'1'!$B$4:$C$336,2,FALSE)&lt;&gt;"",VLOOKUP($B9,'1'!$B$4:$C$336,2,FALSE),0)</f>
        <v>-3897351.100000001</v>
      </c>
      <c r="D9" s="28">
        <f>IF(VLOOKUP($B9,'2'!$B$4:$C$337,2,FALSE)&lt;&gt;"",VLOOKUP($B9,'2'!$B$4:$C$337,2,FALSE),0)</f>
        <v>-12835275.33</v>
      </c>
      <c r="E9" s="28">
        <f>IF(VLOOKUP($B9,'3'!$B$4:$C$335,2,FALSE)&lt;&gt;"",VLOOKUP($B9,'3'!$B$4:$C$335,2,FALSE),0)</f>
        <v>-3058040.09</v>
      </c>
      <c r="F9" s="28">
        <f>IF(VLOOKUP($B9,'4'!$B$4:$C$333,2,FALSE)&lt;&gt;"",VLOOKUP($B9,'4'!$B$4:$C$333,2,FALSE),0)</f>
        <v>-10471162.73</v>
      </c>
      <c r="G9" s="28">
        <f>IF(VLOOKUP($B9,'5'!$B$4:$C$335,2,FALSE)&lt;&gt;"",VLOOKUP($B9,'5'!$B$4:$C$335,2,FALSE),0)</f>
        <v>-4097371.600000001</v>
      </c>
      <c r="H9" s="28">
        <f>IF(VLOOKUP($B9,'6'!$B$4:$C$336,2,FALSE)&lt;&gt;"",VLOOKUP($B9,'6'!$B$4:$C$336,2,FALSE),0)</f>
        <v>1449060.149999999</v>
      </c>
      <c r="I9" s="28">
        <f>IF(VLOOKUP($B9,'7'!$B$4:$C$336,2,FALSE)&lt;&gt;"",VLOOKUP($B9,'7'!$B$4:$C$336,2,FALSE),0)</f>
        <v>-845716.64999999851</v>
      </c>
      <c r="J9" s="28">
        <f>IF(VLOOKUP($B9,'8'!$B$4:$C$333,2,FALSE)&lt;&gt;"",VLOOKUP($B9,'8'!$B$4:$C$333,2,FALSE),0)</f>
        <v>-4159769</v>
      </c>
      <c r="K9" s="28">
        <f>IF(VLOOKUP($B9,'9'!$B$4:$C$334,2,FALSE)&lt;&gt;"",VLOOKUP($B9,'9'!$B$4:$C$334,2,FALSE),0)</f>
        <v>4043571.700000003</v>
      </c>
      <c r="L9" s="28">
        <f>IF(VLOOKUP($B9,'10'!$B$4:$C$331,2,FALSE)&lt;&gt;"",VLOOKUP($B9,'10'!$B$4:$C$331,2,FALSE),0)</f>
        <v>-4726945.5500000007</v>
      </c>
      <c r="M9" s="28">
        <f>IF(VLOOKUP($B9,'11'!$B$4:$C$333,2,FALSE)&lt;&gt;"",VLOOKUP($B9,'11'!$B$4:$C$333,2,FALSE),0)</f>
        <v>2640240.5</v>
      </c>
      <c r="N9" s="28">
        <f>IF(VLOOKUP($B9,'12'!$B$4:$C$334,2,FALSE)&lt;&gt;"",VLOOKUP($B9,'12'!$B$4:$C$334,2,FALSE),0)</f>
        <v>-3438016.25</v>
      </c>
      <c r="O9" s="16"/>
      <c r="P9" s="16">
        <v>-15810283.15</v>
      </c>
      <c r="Q9" s="16">
        <v>3462139.75</v>
      </c>
      <c r="R9" s="16">
        <v>-4605187</v>
      </c>
      <c r="S9" s="16">
        <v>-4097371.600000001</v>
      </c>
      <c r="T9" s="16">
        <v>1449060.150000002</v>
      </c>
      <c r="U9" s="16">
        <v>-845716.64999999851</v>
      </c>
      <c r="V9" s="16">
        <v>-4159769</v>
      </c>
      <c r="W9" s="16">
        <v>4043571.699999996</v>
      </c>
      <c r="X9" s="16">
        <v>-4726945.549999997</v>
      </c>
      <c r="Y9" s="16">
        <v>2640240.5</v>
      </c>
      <c r="Z9" s="16">
        <v>-3438016.25</v>
      </c>
      <c r="AA9" s="16">
        <v>-12638086.25</v>
      </c>
    </row>
    <row r="10" spans="1:27" ht="27.75" customHeight="1" thickTop="1" x14ac:dyDescent="0.2">
      <c r="B10" s="29" t="s">
        <v>8</v>
      </c>
      <c r="C10" s="26">
        <f>IF(VLOOKUP($B10,'1'!$B$4:$C$336,2,FALSE)&lt;&gt;"",VLOOKUP($B10,'1'!$B$4:$C$336,2,FALSE),0)</f>
        <v>0</v>
      </c>
      <c r="D10" s="26">
        <f>IF(VLOOKUP($B10,'1'!$B$4:$C$336,2,FALSE)&lt;&gt;"",VLOOKUP($B10,'1'!$B$4:$C$336,2,FALSE),0)</f>
        <v>0</v>
      </c>
      <c r="E10" s="26">
        <f>IF(VLOOKUP($B10,'1'!$B$4:$C$336,2,FALSE)&lt;&gt;"",VLOOKUP($B10,'1'!$B$4:$C$336,2,FALSE),0)</f>
        <v>0</v>
      </c>
      <c r="F10" s="26">
        <f>IF(VLOOKUP($B10,'4'!$B$4:$C$333,2,FALSE)&lt;&gt;"",VLOOKUP($B10,'4'!$B$4:$C$333,2,FALSE),0)</f>
        <v>0</v>
      </c>
      <c r="G10" s="26">
        <f>IF(VLOOKUP($B10,'5'!$B$4:$C$335,2,FALSE)&lt;&gt;"",VLOOKUP($B10,'5'!$B$4:$C$335,2,FALSE),0)</f>
        <v>0</v>
      </c>
      <c r="H10" s="26">
        <f>IF(VLOOKUP($B10,'6'!$B$4:$C$336,2,FALSE)&lt;&gt;"",VLOOKUP($B10,'6'!$B$4:$C$336,2,FALSE),0)</f>
        <v>0</v>
      </c>
      <c r="I10" s="26">
        <f>IF(VLOOKUP($B10,'7'!$B$4:$C$336,2,FALSE)&lt;&gt;"",VLOOKUP($B10,'7'!$B$4:$C$336,2,FALSE),0)</f>
        <v>0</v>
      </c>
      <c r="J10" s="26">
        <f>IF(VLOOKUP($B10,'8'!$B$4:$C$333,2,FALSE)&lt;&gt;"",VLOOKUP($B10,'8'!$B$4:$C$333,2,FALSE),0)</f>
        <v>0</v>
      </c>
      <c r="K10" s="26">
        <f>IF(VLOOKUP($B10,'9'!$B$4:$C$334,2,FALSE)&lt;&gt;"",VLOOKUP($B10,'9'!$B$4:$C$334,2,FALSE),0)</f>
        <v>0</v>
      </c>
      <c r="L10" s="26">
        <f>IF(VLOOKUP($B10,'10'!$B$4:$C$331,2,FALSE)&lt;&gt;"",VLOOKUP($B10,'10'!$B$4:$C$331,2,FALSE),0)</f>
        <v>0</v>
      </c>
      <c r="M10" s="26">
        <f>IF(VLOOKUP($B10,'11'!$B$4:$C$333,2,FALSE)&lt;&gt;"",VLOOKUP($B10,'11'!$B$4:$C$333,2,FALSE),0)</f>
        <v>0</v>
      </c>
      <c r="N10" s="26">
        <f>IF(VLOOKUP($B10,'12'!$B$4:$C$334,2,FALSE)&lt;&gt;"",VLOOKUP($B10,'12'!$B$4:$C$334,2,FALSE),0)</f>
        <v>0</v>
      </c>
      <c r="O10" s="14"/>
      <c r="P10" s="14">
        <v>1432994.85</v>
      </c>
      <c r="Q10" s="14">
        <v>-9050888.2500000019</v>
      </c>
      <c r="R10" s="14">
        <v>-2818593</v>
      </c>
      <c r="S10" s="14">
        <v>-5382327.5999999996</v>
      </c>
      <c r="T10" s="14">
        <v>-5348309.8499999987</v>
      </c>
      <c r="U10" s="14">
        <v>-16519426.65</v>
      </c>
      <c r="V10" s="14">
        <v>-5122180</v>
      </c>
      <c r="W10" s="14">
        <v>-3891690.2999999989</v>
      </c>
      <c r="X10" s="14">
        <v>-5479876.549999997</v>
      </c>
      <c r="Y10" s="14">
        <v>-4507052.5</v>
      </c>
      <c r="Z10" s="14">
        <v>-4110363.2499999991</v>
      </c>
      <c r="AA10" s="14">
        <v>-67210544.249999985</v>
      </c>
    </row>
    <row r="11" spans="1:27" ht="27.75" customHeight="1" x14ac:dyDescent="0.2">
      <c r="A11" s="11" t="s">
        <v>9</v>
      </c>
      <c r="B11" s="29" t="s">
        <v>10</v>
      </c>
      <c r="C11" s="26">
        <f>IF(VLOOKUP($B11,'1'!$B$4:$C$336,2,FALSE)&lt;&gt;"",VLOOKUP($B11,'1'!$B$4:$C$336,2,FALSE),0)</f>
        <v>10883958.92</v>
      </c>
      <c r="D11" s="26">
        <f>IF(VLOOKUP($B11,'2'!$B$4:$C$337,2,FALSE)&lt;&gt;"",VLOOKUP($B11,'2'!$B$4:$C$337,2,FALSE),0)</f>
        <v>-514243</v>
      </c>
      <c r="E11" s="26">
        <f>IF(VLOOKUP($B11,'3'!$B$4:$C$335,2,FALSE)&lt;&gt;"",VLOOKUP($B11,'3'!$B$4:$C$335,2,FALSE),0)</f>
        <v>-3844195</v>
      </c>
      <c r="F11" s="26">
        <f>IF(VLOOKUP($B11,'4'!$B$4:$C$333,2,FALSE)&lt;&gt;"",VLOOKUP($B11,'4'!$B$4:$C$333,2,FALSE),0)</f>
        <v>-2487165</v>
      </c>
      <c r="G11" s="26">
        <f>IF(VLOOKUP($B11,'5'!$B$4:$C$335,2,FALSE)&lt;&gt;"",VLOOKUP($B11,'5'!$B$4:$C$335,2,FALSE),0)</f>
        <v>-3231956</v>
      </c>
      <c r="H11" s="26">
        <f>IF(VLOOKUP($B11,'6'!$B$4:$C$336,2,FALSE)&lt;&gt;"",VLOOKUP($B11,'6'!$B$4:$C$336,2,FALSE),0)</f>
        <v>-3162359</v>
      </c>
      <c r="I11" s="26">
        <f>IF(VLOOKUP($B11,'7'!$B$4:$C$336,2,FALSE)&lt;&gt;"",VLOOKUP($B11,'7'!$B$4:$C$336,2,FALSE),0)</f>
        <v>-2514892</v>
      </c>
      <c r="J11" s="26">
        <f>IF(VLOOKUP($B11,'8'!$B$4:$C$333,2,FALSE)&lt;&gt;"",VLOOKUP($B11,'8'!$B$4:$C$333,2,FALSE),0)</f>
        <v>-2482864</v>
      </c>
      <c r="K11" s="26">
        <f>IF(VLOOKUP($B11,'9'!$B$4:$C$334,2,FALSE)&lt;&gt;"",VLOOKUP($B11,'9'!$B$4:$C$334,2,FALSE),0)</f>
        <v>-3296827</v>
      </c>
      <c r="L11" s="26">
        <f>IF(VLOOKUP($B11,'10'!$B$4:$C$331,2,FALSE)&lt;&gt;"",VLOOKUP($B11,'10'!$B$4:$C$331,2,FALSE),0)</f>
        <v>-2739103</v>
      </c>
      <c r="M11" s="26">
        <f>IF(VLOOKUP($B11,'11'!$B$4:$C$333,2,FALSE)&lt;&gt;"",VLOOKUP($B11,'11'!$B$4:$C$333,2,FALSE),0)</f>
        <v>-3114701</v>
      </c>
      <c r="N11" s="26">
        <f>IF(VLOOKUP($B11,'12'!$B$4:$C$334,2,FALSE)&lt;&gt;"",VLOOKUP($B11,'12'!$B$4:$C$334,2,FALSE),0)</f>
        <v>-2492307</v>
      </c>
      <c r="O11" s="12"/>
      <c r="P11" s="12">
        <v>-514243</v>
      </c>
      <c r="Q11" s="12">
        <v>-3844195</v>
      </c>
      <c r="R11" s="12">
        <v>-2487165</v>
      </c>
      <c r="S11" s="12">
        <v>-3231956</v>
      </c>
      <c r="T11" s="12">
        <v>-3162359</v>
      </c>
      <c r="U11" s="12">
        <v>-2514892</v>
      </c>
      <c r="V11" s="12">
        <v>-2482864</v>
      </c>
      <c r="W11" s="12">
        <v>-3296827</v>
      </c>
      <c r="X11" s="12">
        <v>-2739103</v>
      </c>
      <c r="Y11" s="12">
        <v>-3114701</v>
      </c>
      <c r="Z11" s="12">
        <v>-2492307</v>
      </c>
      <c r="AA11" s="12">
        <v>-31808833</v>
      </c>
    </row>
    <row r="12" spans="1:27" ht="27.75" customHeight="1" x14ac:dyDescent="0.2">
      <c r="B12" s="29" t="s">
        <v>11</v>
      </c>
      <c r="C12" s="26">
        <v>0</v>
      </c>
      <c r="D12" s="26">
        <f>IF(VLOOKUP($B12,'2'!$B$4:$C$337,2,FALSE)&lt;&gt;"",VLOOKUP($B12,'2'!$B$4:$C$337,2,FALSE),0)</f>
        <v>9305863.2199999988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12"/>
      <c r="P12" s="12">
        <v>-514243</v>
      </c>
      <c r="Q12" s="12">
        <v>-3844195</v>
      </c>
      <c r="R12" s="12">
        <v>-2487165</v>
      </c>
      <c r="S12" s="12">
        <v>-3231956</v>
      </c>
      <c r="T12" s="12">
        <v>-3162359</v>
      </c>
      <c r="U12" s="12">
        <v>-2514892</v>
      </c>
      <c r="V12" s="12">
        <v>-2482864</v>
      </c>
      <c r="W12" s="12">
        <v>-3296827</v>
      </c>
      <c r="X12" s="12">
        <v>-2739103</v>
      </c>
      <c r="Y12" s="12">
        <v>-3114701</v>
      </c>
      <c r="Z12" s="12">
        <v>-2492307</v>
      </c>
      <c r="AA12" s="12">
        <v>-31808833</v>
      </c>
    </row>
    <row r="13" spans="1:27" ht="42" customHeight="1" thickBot="1" x14ac:dyDescent="0.3">
      <c r="B13" s="1" t="s">
        <v>12</v>
      </c>
      <c r="C13" s="25">
        <f>IF(VLOOKUP($B13,'1'!$B$4:$C$336,2,FALSE)&lt;&gt;"",VLOOKUP($B13,'1'!$B$4:$C$336,2,FALSE),0)</f>
        <v>39086159.810000002</v>
      </c>
      <c r="D13" s="25">
        <f>IF(VLOOKUP($B13,'2'!$B$4:$C$337,2,FALSE)&lt;&gt;"",VLOOKUP($B13,'2'!$B$4:$C$337,2,FALSE),0)</f>
        <v>9881735.4499999993</v>
      </c>
      <c r="E13" s="25">
        <f>IF(VLOOKUP($B13,'3'!$B$4:$C$335,2,FALSE)&lt;&gt;"",VLOOKUP($B13,'3'!$B$4:$C$335,2,FALSE),0)</f>
        <v>52504098.149999999</v>
      </c>
      <c r="F13" s="25">
        <f>IF(VLOOKUP($B13,'4'!$B$4:$C$333,2,FALSE)&lt;&gt;"",VLOOKUP($B13,'4'!$B$4:$C$333,2,FALSE),0)</f>
        <v>34916581.799999997</v>
      </c>
      <c r="G13" s="25">
        <f>IF(VLOOKUP($B13,'5'!$B$4:$C$335,2,FALSE)&lt;&gt;"",VLOOKUP($B13,'5'!$B$4:$C$335,2,FALSE),0)</f>
        <v>45705839.700000003</v>
      </c>
      <c r="H13" s="25">
        <f>IF(VLOOKUP($B13,'6'!$B$4:$C$336,2,FALSE)&lt;&gt;"",VLOOKUP($B13,'6'!$B$4:$C$336,2,FALSE),0)</f>
        <v>46713601.049999997</v>
      </c>
      <c r="I13" s="25">
        <f>IF(VLOOKUP($B13,'7'!$B$4:$C$336,2,FALSE)&lt;&gt;"",VLOOKUP($B13,'7'!$B$4:$C$336,2,FALSE),0)</f>
        <v>40247445.549999997</v>
      </c>
      <c r="J13" s="25">
        <f>IF(VLOOKUP($B13,'8'!$B$4:$C$333,2,FALSE)&lt;&gt;"",VLOOKUP($B13,'8'!$B$4:$C$333,2,FALSE),0)</f>
        <v>37546931</v>
      </c>
      <c r="K13" s="25">
        <f>IF(VLOOKUP($B13,'9'!$B$4:$C$334,2,FALSE)&lt;&gt;"",VLOOKUP($B13,'9'!$B$4:$C$334,2,FALSE),0)</f>
        <v>44353189.299999997</v>
      </c>
      <c r="L13" s="25">
        <f>IF(VLOOKUP($B13,'10'!$B$4:$C$331,2,FALSE)&lt;&gt;"",VLOOKUP($B13,'10'!$B$4:$C$331,2,FALSE),0)</f>
        <v>40402587.149999999</v>
      </c>
      <c r="M13" s="25">
        <f>IF(VLOOKUP($B13,'11'!$B$4:$C$333,2,FALSE)&lt;&gt;"",VLOOKUP($B13,'11'!$B$4:$C$333,2,FALSE),0)</f>
        <v>44443895.600000001</v>
      </c>
      <c r="N13" s="25">
        <f>IF(VLOOKUP($B13,'12'!$B$4:$C$334,2,FALSE)&lt;&gt;"",VLOOKUP($B13,'12'!$B$4:$C$334,2,FALSE),0)</f>
        <v>36027765.549999997</v>
      </c>
    </row>
    <row r="14" spans="1:27" ht="27.75" customHeight="1" thickTop="1" x14ac:dyDescent="0.2">
      <c r="A14" s="11" t="s">
        <v>13</v>
      </c>
      <c r="B14" s="29" t="s">
        <v>14</v>
      </c>
      <c r="C14" s="26">
        <f>IF(VLOOKUP($B14,'1'!$B$4:$C$336,2,FALSE)&lt;&gt;"",VLOOKUP($B14,'1'!$B$4:$C$336,2,FALSE),0)</f>
        <v>5021121.8900000006</v>
      </c>
      <c r="D14" s="26">
        <f>IF(VLOOKUP($B14,'2'!$B$4:$C$337,2,FALSE)&lt;&gt;"",VLOOKUP($B14,'2'!$B$4:$C$337,2,FALSE),0)</f>
        <v>730776.45000000007</v>
      </c>
      <c r="E14" s="26">
        <f>IF(VLOOKUP($B14,'3'!$B$4:$C$335,2,FALSE)&lt;&gt;"",VLOOKUP($B14,'3'!$B$4:$C$335,2,FALSE),0)</f>
        <v>5725287.1499999994</v>
      </c>
      <c r="F14" s="26">
        <f>IF(VLOOKUP($B14,'4'!$B$4:$C$333,2,FALSE)&lt;&gt;"",VLOOKUP($B14,'4'!$B$4:$C$333,2,FALSE),0)</f>
        <v>3671683.8</v>
      </c>
      <c r="G14" s="26">
        <f>IF(VLOOKUP($B14,'5'!$B$4:$C$335,2,FALSE)&lt;&gt;"",VLOOKUP($B14,'5'!$B$4:$C$335,2,FALSE),0)</f>
        <v>4929557.6999999993</v>
      </c>
      <c r="H14" s="26">
        <f>IF(VLOOKUP($B14,'6'!$B$4:$C$336,2,FALSE)&lt;&gt;"",VLOOKUP($B14,'6'!$B$4:$C$336,2,FALSE),0)</f>
        <v>5093593.05</v>
      </c>
      <c r="I14" s="26">
        <f>IF(VLOOKUP($B14,'7'!$B$4:$C$336,2,FALSE)&lt;&gt;"",VLOOKUP($B14,'7'!$B$4:$C$336,2,FALSE),0)</f>
        <v>4501039.05</v>
      </c>
      <c r="J14" s="26">
        <f>IF(VLOOKUP($B14,'8'!$B$4:$C$333,2,FALSE)&lt;&gt;"",VLOOKUP($B14,'8'!$B$4:$C$333,2,FALSE),0)</f>
        <v>4120503</v>
      </c>
      <c r="K14" s="26">
        <f>IF(VLOOKUP($B14,'9'!$B$4:$C$334,2,FALSE)&lt;&gt;"",VLOOKUP($B14,'9'!$B$4:$C$334,2,FALSE),0)</f>
        <v>4863561.3000000007</v>
      </c>
      <c r="L14" s="26">
        <f>IF(VLOOKUP($B14,'10'!$B$4:$C$331,2,FALSE)&lt;&gt;"",VLOOKUP($B14,'10'!$B$4:$C$331,2,FALSE),0)</f>
        <v>4346230.6500000004</v>
      </c>
      <c r="M14" s="26">
        <f>IF(VLOOKUP($B14,'11'!$B$4:$C$333,2,FALSE)&lt;&gt;"",VLOOKUP($B14,'11'!$B$4:$C$333,2,FALSE),0)</f>
        <v>4786479.5999999996</v>
      </c>
      <c r="N14" s="26">
        <f>IF(VLOOKUP($B14,'12'!$B$4:$C$334,2,FALSE)&lt;&gt;"",VLOOKUP($B14,'12'!$B$4:$C$334,2,FALSE),0)</f>
        <v>3858896.55</v>
      </c>
      <c r="O14" s="12"/>
      <c r="P14" s="12">
        <v>730776.45</v>
      </c>
      <c r="Q14" s="12">
        <v>5725287.1499999994</v>
      </c>
      <c r="R14" s="12">
        <v>3671683.8</v>
      </c>
      <c r="S14" s="12">
        <v>4929557.6999999993</v>
      </c>
      <c r="T14" s="12">
        <v>5093593.05</v>
      </c>
      <c r="U14" s="12">
        <v>4501039.05</v>
      </c>
      <c r="V14" s="12">
        <v>4120503</v>
      </c>
      <c r="W14" s="12">
        <v>4863561.3000000007</v>
      </c>
      <c r="X14" s="12">
        <v>4346230.6500000004</v>
      </c>
      <c r="Y14" s="12">
        <v>4786479.5999999996</v>
      </c>
      <c r="Z14" s="12">
        <v>3858896.55</v>
      </c>
      <c r="AA14" s="12">
        <v>49726903.199999988</v>
      </c>
    </row>
    <row r="15" spans="1:27" ht="27.75" customHeight="1" x14ac:dyDescent="0.2">
      <c r="A15" s="11" t="s">
        <v>35</v>
      </c>
      <c r="B15" s="29" t="s">
        <v>36</v>
      </c>
      <c r="C15" s="26">
        <f>IF(VLOOKUP($B15,'1'!$B$4:$C$336,2,FALSE)&lt;&gt;"",VLOOKUP($B15,'1'!$B$4:$C$336,2,FALSE),0)</f>
        <v>22590187</v>
      </c>
      <c r="D15" s="26">
        <f>IF(VLOOKUP($B15,'2'!$B$4:$C$337,2,FALSE)&lt;&gt;"",VLOOKUP($B15,'2'!$B$4:$C$337,2,FALSE),0)</f>
        <v>5386086</v>
      </c>
      <c r="E15" s="26">
        <f>IF(VLOOKUP($B15,'3'!$B$4:$C$335,2,FALSE)&lt;&gt;"",VLOOKUP($B15,'3'!$B$4:$C$335,2,FALSE),0)</f>
        <v>42012776</v>
      </c>
      <c r="F15" s="26">
        <f>IF(VLOOKUP($B15,'4'!$B$4:$C$333,2,FALSE)&lt;&gt;"",VLOOKUP($B15,'4'!$B$4:$C$333,2,FALSE),0)</f>
        <v>26965057</v>
      </c>
      <c r="G15" s="26">
        <f>IF(VLOOKUP($B15,'5'!$B$4:$C$335,2,FALSE)&lt;&gt;"",VLOOKUP($B15,'5'!$B$4:$C$335,2,FALSE),0)</f>
        <v>36095674</v>
      </c>
      <c r="H15" s="26">
        <f>IF(VLOOKUP($B15,'6'!$B$4:$C$336,2,FALSE)&lt;&gt;"",VLOOKUP($B15,'6'!$B$4:$C$336,2,FALSE),0)</f>
        <v>37119646</v>
      </c>
      <c r="I15" s="26">
        <f>IF(VLOOKUP($B15,'7'!$B$4:$C$336,2,FALSE)&lt;&gt;"",VLOOKUP($B15,'7'!$B$4:$C$336,2,FALSE),0)</f>
        <v>32521819</v>
      </c>
      <c r="J15" s="26">
        <f>IF(VLOOKUP($B15,'8'!$B$4:$C$333,2,FALSE)&lt;&gt;"",VLOOKUP($B15,'8'!$B$4:$C$333,2,FALSE),0)</f>
        <v>29952884</v>
      </c>
      <c r="K15" s="26">
        <f>IF(VLOOKUP($B15,'9'!$B$4:$C$334,2,FALSE)&lt;&gt;"",VLOOKUP($B15,'9'!$B$4:$C$334,2,FALSE),0)</f>
        <v>35720569</v>
      </c>
      <c r="L15" s="26">
        <f>IF(VLOOKUP($B15,'10'!$B$4:$C$331,2,FALSE)&lt;&gt;"",VLOOKUP($B15,'10'!$B$4:$C$331,2,FALSE),0)</f>
        <v>31713974</v>
      </c>
      <c r="M15" s="26">
        <f>IF(VLOOKUP($B15,'11'!$B$4:$C$333,2,FALSE)&lt;&gt;"",VLOOKUP($B15,'11'!$B$4:$C$333,2,FALSE),0)</f>
        <v>35024565</v>
      </c>
      <c r="N15" s="26">
        <f>IF(VLOOKUP($B15,'12'!$B$4:$C$334,2,FALSE)&lt;&gt;"",VLOOKUP($B15,'12'!$B$4:$C$334,2,FALSE),0)</f>
        <v>28218284</v>
      </c>
      <c r="O15" s="12"/>
      <c r="P15" s="12">
        <v>730776.45</v>
      </c>
      <c r="Q15" s="12">
        <v>5725287.1499999994</v>
      </c>
      <c r="R15" s="12">
        <v>3671683.8</v>
      </c>
      <c r="S15" s="12">
        <v>4929557.6999999993</v>
      </c>
      <c r="T15" s="12">
        <v>5093593.05</v>
      </c>
      <c r="U15" s="12">
        <v>4501039.05</v>
      </c>
      <c r="V15" s="12">
        <v>4120503</v>
      </c>
      <c r="W15" s="12">
        <v>4863561.3000000007</v>
      </c>
      <c r="X15" s="12">
        <v>4346230.6500000004</v>
      </c>
      <c r="Y15" s="12">
        <v>4786479.5999999996</v>
      </c>
      <c r="Z15" s="12">
        <v>3858896.55</v>
      </c>
      <c r="AA15" s="12">
        <v>49726903.199999988</v>
      </c>
    </row>
    <row r="16" spans="1:27" ht="24.75" hidden="1" customHeight="1" x14ac:dyDescent="0.25">
      <c r="B16" s="30" t="s">
        <v>15</v>
      </c>
      <c r="C16" s="28">
        <f>IF(VLOOKUP($B16,'1'!$B$4:$C$336,2,FALSE)&lt;&gt;"",VLOOKUP($B16,'1'!$B$4:$C$336,2,FALSE),0)</f>
        <v>39086159.810000002</v>
      </c>
      <c r="D16" s="28">
        <f>IF(VLOOKUP($B16,'2'!$B$4:$C$337,2,FALSE)&lt;&gt;"",VLOOKUP($B16,'2'!$B$4:$C$337,2,FALSE),0)</f>
        <v>9881735.4499999993</v>
      </c>
      <c r="E16" s="28">
        <f>IF(VLOOKUP($B16,'3'!$B$4:$C$335,2,FALSE)&lt;&gt;"",VLOOKUP($B16,'3'!$B$4:$C$335,2,FALSE),0)</f>
        <v>52504098.149999999</v>
      </c>
      <c r="F16" s="28">
        <f>IF(VLOOKUP($B16,'4'!$B$4:$C$333,2,FALSE)&lt;&gt;"",VLOOKUP($B16,'4'!$B$4:$C$333,2,FALSE),0)</f>
        <v>34916581.799999997</v>
      </c>
      <c r="G16" s="28">
        <f>IF(VLOOKUP($B16,'5'!$B$4:$C$335,2,FALSE)&lt;&gt;"",VLOOKUP($B16,'5'!$B$4:$C$335,2,FALSE),0)</f>
        <v>45705839.700000003</v>
      </c>
      <c r="H16" s="28">
        <f>IF(VLOOKUP($B16,'6'!$B$4:$C$336,2,FALSE)&lt;&gt;"",VLOOKUP($B16,'6'!$B$4:$C$336,2,FALSE),0)</f>
        <v>46713601.049999997</v>
      </c>
      <c r="I16" s="28">
        <f>IF(VLOOKUP($B16,'7'!$B$4:$C$336,2,FALSE)&lt;&gt;"",VLOOKUP($B16,'7'!$B$4:$C$336,2,FALSE),0)</f>
        <v>40247445.549999997</v>
      </c>
      <c r="J16" s="28">
        <f>IF(VLOOKUP($B16,'8'!$B$4:$C$333,2,FALSE)&lt;&gt;"",VLOOKUP($B16,'8'!$B$4:$C$333,2,FALSE),0)</f>
        <v>37546931</v>
      </c>
      <c r="K16" s="28">
        <f>IF(VLOOKUP($B16,'9'!$B$4:$C$334,2,FALSE)&lt;&gt;"",VLOOKUP($B16,'9'!$B$4:$C$334,2,FALSE),0)</f>
        <v>44353189.299999997</v>
      </c>
      <c r="L16" s="28">
        <f>IF(VLOOKUP($B16,'10'!$B$4:$C$331,2,FALSE)&lt;&gt;"",VLOOKUP($B16,'10'!$B$4:$C$331,2,FALSE),0)</f>
        <v>40402587.149999999</v>
      </c>
      <c r="M16" s="28">
        <f>IF(VLOOKUP($B16,'11'!$B$4:$C$333,2,FALSE)&lt;&gt;"",VLOOKUP($B16,'11'!$B$4:$C$333,2,FALSE),0)</f>
        <v>44443895.600000001</v>
      </c>
      <c r="N16" s="28">
        <f>IF(VLOOKUP($B16,'12'!$B$4:$C$334,2,FALSE)&lt;&gt;"",VLOOKUP($B16,'12'!$B$4:$C$334,2,FALSE),0)</f>
        <v>36027765.549999997</v>
      </c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 spans="1:27" ht="42" customHeight="1" thickBot="1" x14ac:dyDescent="0.3">
      <c r="B17" s="1" t="s">
        <v>16</v>
      </c>
      <c r="C17" s="25">
        <f>IF(VLOOKUP($B17,'1'!$B$4:$C$336,2,FALSE)&lt;&gt;"",VLOOKUP($B17,'1'!$B$4:$C$336,2,FALSE),0)</f>
        <v>0</v>
      </c>
      <c r="D17" s="25">
        <f>IF(VLOOKUP($B17,'2'!$B$4:$C$337,2,FALSE)&lt;&gt;"",VLOOKUP($B17,'2'!$B$4:$C$337,2,FALSE),0)</f>
        <v>-20566.220000000671</v>
      </c>
      <c r="E17" s="25">
        <f>IF(VLOOKUP($B17,'3'!$B$4:$C$335,2,FALSE)&lt;&gt;"",VLOOKUP($B17,'3'!$B$4:$C$335,2,FALSE),0)</f>
        <v>0</v>
      </c>
      <c r="F17" s="25">
        <f>IF(VLOOKUP($B17,'4'!$B$4:$C$333,2,FALSE)&lt;&gt;"",VLOOKUP($B17,'4'!$B$4:$C$333,2,FALSE),0)</f>
        <v>0</v>
      </c>
      <c r="G17" s="25">
        <f>IF(VLOOKUP($B17,'5'!$B$4:$C$335,2,FALSE)&lt;&gt;"",VLOOKUP($B17,'5'!$B$4:$C$335,2,FALSE),0)</f>
        <v>0</v>
      </c>
      <c r="H17" s="25">
        <f>IF(VLOOKUP($B17,'6'!$B$4:$C$336,2,FALSE)&lt;&gt;"",VLOOKUP($B17,'6'!$B$4:$C$336,2,FALSE),0)</f>
        <v>-664747.14999999851</v>
      </c>
      <c r="I17" s="25">
        <f>IF(VLOOKUP($B17,'7'!$B$4:$C$336,2,FALSE)&lt;&gt;"",VLOOKUP($B17,'7'!$B$4:$C$336,2,FALSE),0)</f>
        <v>-1185213</v>
      </c>
      <c r="J17" s="25">
        <f>IF(VLOOKUP($B17,'8'!$B$4:$C$333,2,FALSE)&lt;&gt;"",VLOOKUP($B17,'8'!$B$4:$C$333,2,FALSE),0)</f>
        <v>0</v>
      </c>
      <c r="K17" s="25">
        <f>IF(VLOOKUP($B17,'9'!$B$4:$C$334,2,FALSE)&lt;&gt;"",VLOOKUP($B17,'9'!$B$4:$C$334,2,FALSE),0)</f>
        <v>0</v>
      </c>
      <c r="L17" s="25">
        <f>IF(VLOOKUP($B17,'10'!$B$4:$C$331,2,FALSE)&lt;&gt;"",VLOOKUP($B17,'10'!$B$4:$C$331,2,FALSE),0)</f>
        <v>0</v>
      </c>
      <c r="M17" s="25">
        <f>IF(VLOOKUP($B17,'11'!$B$4:$C$333,2,FALSE)&lt;&gt;"",VLOOKUP($B17,'11'!$B$4:$C$333,2,FALSE),0)</f>
        <v>0</v>
      </c>
      <c r="N17" s="25">
        <f>IF(VLOOKUP($B17,'12'!$B$4:$C$334,2,FALSE)&lt;&gt;"",VLOOKUP($B17,'12'!$B$4:$C$334,2,FALSE),0)</f>
        <v>0</v>
      </c>
      <c r="O17" s="12"/>
      <c r="P17" s="12">
        <v>3764873</v>
      </c>
      <c r="Q17" s="12">
        <v>4766035</v>
      </c>
      <c r="R17" s="12">
        <v>4279841</v>
      </c>
      <c r="S17" s="12">
        <v>4680608</v>
      </c>
      <c r="T17" s="12">
        <v>4500362</v>
      </c>
      <c r="U17" s="12">
        <v>923389</v>
      </c>
      <c r="V17" s="12">
        <v>3280864</v>
      </c>
      <c r="W17" s="12">
        <v>3769059</v>
      </c>
      <c r="X17" s="12">
        <v>4056632</v>
      </c>
      <c r="Y17" s="12">
        <v>4632851</v>
      </c>
      <c r="Z17" s="12">
        <v>3950585</v>
      </c>
      <c r="AA17" s="12">
        <v>43485011</v>
      </c>
    </row>
    <row r="18" spans="1:27" ht="27.75" customHeight="1" thickTop="1" x14ac:dyDescent="0.2">
      <c r="A18" s="11" t="s">
        <v>17</v>
      </c>
      <c r="B18" s="29" t="s">
        <v>18</v>
      </c>
      <c r="C18" s="26">
        <f>IF(VLOOKUP($B18,'1'!$B$4:$C$336,2,FALSE)&lt;&gt;"",VLOOKUP($B18,'1'!$B$4:$C$336,2,FALSE),0)</f>
        <v>590892</v>
      </c>
      <c r="D18" s="26">
        <f>IF(VLOOKUP($B18,'2'!$B$4:$C$337,2,FALSE)&lt;&gt;"",VLOOKUP($B18,'2'!$B$4:$C$337,2,FALSE),0)</f>
        <v>3764873</v>
      </c>
      <c r="E18" s="26">
        <f>IF(VLOOKUP($B18,'3'!$B$4:$C$335,2,FALSE)&lt;&gt;"",VLOOKUP($B18,'3'!$B$4:$C$335,2,FALSE),0)</f>
        <v>4766035</v>
      </c>
      <c r="F18" s="26">
        <f>IF(VLOOKUP($B18,'4'!$B$4:$C$333,2,FALSE)&lt;&gt;"",VLOOKUP($B18,'4'!$B$4:$C$333,2,FALSE),0)</f>
        <v>4279841</v>
      </c>
      <c r="G18" s="26">
        <f>IF(VLOOKUP($B18,'5'!$B$4:$C$335,2,FALSE)&lt;&gt;"",VLOOKUP($B18,'5'!$B$4:$C$335,2,FALSE),0)</f>
        <v>4680608</v>
      </c>
      <c r="H18" s="26">
        <f>IF(VLOOKUP($B18,'6'!$B$4:$C$336,2,FALSE)&lt;&gt;"",VLOOKUP($B18,'6'!$B$4:$C$336,2,FALSE),0)</f>
        <v>4500362</v>
      </c>
      <c r="I18" s="26">
        <f>IF(VLOOKUP($B18,'7'!$B$4:$C$336,2,FALSE)&lt;&gt;"",VLOOKUP($B18,'7'!$B$4:$C$336,2,FALSE),0)</f>
        <v>3224587.5</v>
      </c>
      <c r="J18" s="26">
        <f>IF(VLOOKUP($B18,'8'!$B$4:$C$333,2,FALSE)&lt;&gt;"",VLOOKUP($B18,'8'!$B$4:$C$333,2,FALSE),0)</f>
        <v>3473544</v>
      </c>
      <c r="K18" s="26">
        <f>IF(VLOOKUP($B18,'9'!$B$4:$C$334,2,FALSE)&lt;&gt;"",VLOOKUP($B18,'9'!$B$4:$C$334,2,FALSE),0)</f>
        <v>3769059</v>
      </c>
      <c r="L18" s="26">
        <f>IF(VLOOKUP($B18,'10'!$B$4:$C$331,2,FALSE)&lt;&gt;"",VLOOKUP($B18,'10'!$B$4:$C$331,2,FALSE),0)</f>
        <v>4342382.5</v>
      </c>
      <c r="M18" s="26">
        <f>IF(VLOOKUP($B18,'11'!$B$4:$C$333,2,FALSE)&lt;&gt;"",VLOOKUP($B18,'11'!$B$4:$C$333,2,FALSE),0)</f>
        <v>4632851</v>
      </c>
      <c r="N18" s="26">
        <f>IF(VLOOKUP($B18,'12'!$B$4:$C$334,2,FALSE)&lt;&gt;"",VLOOKUP($B18,'12'!$B$4:$C$334,2,FALSE),0)</f>
        <v>3950585</v>
      </c>
      <c r="O18" s="12"/>
      <c r="P18" s="12">
        <v>0</v>
      </c>
      <c r="Q18" s="12">
        <v>4766035</v>
      </c>
      <c r="R18" s="12">
        <v>4279841</v>
      </c>
      <c r="S18" s="12">
        <v>4680608</v>
      </c>
      <c r="T18" s="12">
        <v>-664747.14999999851</v>
      </c>
      <c r="U18" s="12">
        <v>-12191768.699999999</v>
      </c>
      <c r="V18" s="12">
        <v>-1384330.899999999</v>
      </c>
      <c r="W18" s="12">
        <v>3769059</v>
      </c>
      <c r="X18" s="12">
        <v>-1251733.599999998</v>
      </c>
      <c r="Y18" s="12">
        <v>4632851</v>
      </c>
      <c r="Z18" s="12">
        <v>3950585</v>
      </c>
      <c r="AA18" s="12">
        <v>-13642620.19999999</v>
      </c>
    </row>
    <row r="19" spans="1:27" ht="27.75" customHeight="1" x14ac:dyDescent="0.2">
      <c r="A19" s="11" t="s">
        <v>19</v>
      </c>
      <c r="B19" s="29" t="s">
        <v>20</v>
      </c>
      <c r="C19" s="26">
        <v>0</v>
      </c>
      <c r="D19" s="26">
        <f>IF(VLOOKUP($B19,'2'!$B$4:$C$337,2,FALSE)&lt;&gt;"",VLOOKUP($B19,'2'!$B$4:$C$337,2,FALSE),0)</f>
        <v>-20566.220000000671</v>
      </c>
      <c r="E19" s="26">
        <v>0</v>
      </c>
      <c r="F19" s="26">
        <v>0</v>
      </c>
      <c r="G19" s="26">
        <v>0</v>
      </c>
      <c r="H19" s="26">
        <f>IF(VLOOKUP($B19,'6'!$B$4:$C$336,2,FALSE)&lt;&gt;"",VLOOKUP($B19,'6'!$B$4:$C$336,2,FALSE),0)</f>
        <v>-664747.14999999851</v>
      </c>
      <c r="I19" s="26">
        <f>IF(VLOOKUP($B19,'7'!$B$4:$C$336,2,FALSE)&lt;&gt;"",VLOOKUP($B19,'7'!$B$4:$C$336,2,FALSE),0)</f>
        <v>-1185213</v>
      </c>
      <c r="J19" s="26">
        <v>0</v>
      </c>
      <c r="K19" s="26">
        <v>0</v>
      </c>
      <c r="L19" s="26">
        <v>0</v>
      </c>
      <c r="M19" s="26">
        <v>0</v>
      </c>
      <c r="N19" s="26">
        <v>0</v>
      </c>
      <c r="O19" s="12"/>
      <c r="P19" s="12">
        <v>3764873</v>
      </c>
      <c r="Q19" s="12">
        <v>-15698015.4</v>
      </c>
      <c r="R19" s="12">
        <v>-8282952.8000000007</v>
      </c>
      <c r="S19" s="12">
        <v>-11760537.300000001</v>
      </c>
      <c r="T19" s="12">
        <v>3835614.850000001</v>
      </c>
      <c r="U19" s="12">
        <v>-11268379.699999999</v>
      </c>
      <c r="V19" s="12">
        <v>1896533.100000001</v>
      </c>
      <c r="W19" s="12">
        <v>-9227483.5999999996</v>
      </c>
      <c r="X19" s="12">
        <v>2804898.4000000018</v>
      </c>
      <c r="Y19" s="12">
        <v>-10811682.1</v>
      </c>
      <c r="Z19" s="12">
        <v>-9427537.8000000007</v>
      </c>
      <c r="AA19" s="12">
        <v>29842390.800000008</v>
      </c>
    </row>
    <row r="20" spans="1:27" ht="27.75" hidden="1" customHeight="1" x14ac:dyDescent="0.2">
      <c r="A20" s="11" t="s">
        <v>80</v>
      </c>
      <c r="B20" s="29" t="s">
        <v>81</v>
      </c>
      <c r="C20" s="26">
        <v>0</v>
      </c>
      <c r="D20" s="26">
        <v>0</v>
      </c>
      <c r="E20" s="26">
        <v>0</v>
      </c>
      <c r="F20" s="26">
        <v>0</v>
      </c>
      <c r="G20" s="26">
        <v>0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spans="1:27" ht="21" hidden="1" customHeight="1" x14ac:dyDescent="0.2">
      <c r="B21" s="29" t="s">
        <v>21</v>
      </c>
      <c r="C21" s="26" t="e">
        <f>IF(VLOOKUP($B21,'1'!$B$4:$C$336,2,FALSE)&lt;&gt;"",VLOOKUP($B21,'1'!$B$4:$C$336,2,FALSE),0)</f>
        <v>#N/A</v>
      </c>
      <c r="D21" s="26">
        <f>IF(VLOOKUP($B21,'2'!$B$4:$C$337,2,FALSE)&lt;&gt;"",VLOOKUP($B21,'2'!$B$4:$C$337,2,FALSE),0)</f>
        <v>-20566.220000000671</v>
      </c>
      <c r="E21" s="26" t="e">
        <f>IF(VLOOKUP($B21,'3'!$B$4:$C$335,2,FALSE)&lt;&gt;"",VLOOKUP($B21,'3'!$B$4:$C$335,2,FALSE),0)</f>
        <v>#N/A</v>
      </c>
      <c r="F21" s="26" t="e">
        <f>IF(VLOOKUP($B21,'4'!$B$4:$C$333,2,FALSE)&lt;&gt;"",VLOOKUP($B21,'4'!$B$4:$C$333,2,FALSE),0)</f>
        <v>#N/A</v>
      </c>
      <c r="G21" s="26" t="e">
        <f>IF(VLOOKUP($B21,'5'!$B$4:$C$335,2,FALSE)&lt;&gt;"",VLOOKUP($B21,'5'!$B$4:$C$335,2,FALSE),0)</f>
        <v>#N/A</v>
      </c>
      <c r="H21" s="26">
        <f>IF(VLOOKUP($B21,'6'!$B$4:$C$336,2,FALSE)&lt;&gt;"",VLOOKUP($B21,'6'!$B$4:$C$336,2,FALSE),0)</f>
        <v>-664747.14999999851</v>
      </c>
      <c r="I21" s="26">
        <f>IF(VLOOKUP($B21,'7'!$B$4:$C$336,2,FALSE)&lt;&gt;"",VLOOKUP($B21,'7'!$B$4:$C$336,2,FALSE),0)</f>
        <v>-1185213</v>
      </c>
      <c r="J21" s="26" t="e">
        <f>IF(VLOOKUP($B21,'8'!$B$4:$C$333,2,FALSE)&lt;&gt;"",VLOOKUP($B21,'8'!$B$4:$C$333,2,FALSE),0)</f>
        <v>#N/A</v>
      </c>
      <c r="K21" s="26" t="e">
        <f>IF(VLOOKUP($B21,'9'!$B$4:$C$334,2,FALSE)&lt;&gt;"",VLOOKUP($B21,'9'!$B$4:$C$334,2,FALSE),0)</f>
        <v>#N/A</v>
      </c>
      <c r="L21" s="26" t="e">
        <f>IF(VLOOKUP($B21,'10'!$B$4:$C$331,2,FALSE)&lt;&gt;"",VLOOKUP($B21,'10'!$B$4:$C$331,2,FALSE),0)</f>
        <v>#N/A</v>
      </c>
      <c r="M21" s="26" t="e">
        <f>IF(VLOOKUP($B21,'11'!$B$4:$C$333,2,FALSE)&lt;&gt;"",VLOOKUP($B21,'11'!$B$4:$C$333,2,FALSE),0)</f>
        <v>#N/A</v>
      </c>
      <c r="N21" s="26" t="e">
        <f>IF(VLOOKUP($B21,'12'!$B$4:$C$334,2,FALSE)&lt;&gt;"",VLOOKUP($B21,'12'!$B$4:$C$334,2,FALSE),0)</f>
        <v>#N/A</v>
      </c>
      <c r="O21" s="12"/>
      <c r="P21" s="12">
        <v>-1162978</v>
      </c>
      <c r="Q21" s="12">
        <v>-2283644.4000000008</v>
      </c>
      <c r="R21" s="12">
        <v>-2025388.8</v>
      </c>
      <c r="S21" s="12">
        <v>-2743659.2999999989</v>
      </c>
      <c r="T21" s="12">
        <v>-8770772</v>
      </c>
      <c r="U21" s="12">
        <v>-6370899</v>
      </c>
      <c r="V21" s="12">
        <v>-6250401</v>
      </c>
      <c r="W21" s="12">
        <v>-2089680.6</v>
      </c>
      <c r="X21" s="12">
        <v>-7526912</v>
      </c>
      <c r="Y21" s="12">
        <v>-2200145.1</v>
      </c>
      <c r="Z21" s="12">
        <v>-2016943.8</v>
      </c>
      <c r="AA21" s="12">
        <v>-91186708</v>
      </c>
    </row>
    <row r="22" spans="1:27" ht="42" customHeight="1" thickBot="1" x14ac:dyDescent="0.3">
      <c r="B22" s="1" t="s">
        <v>22</v>
      </c>
      <c r="C22" s="25">
        <f>IF(VLOOKUP($B22,'1'!$B$4:$C$336,2,FALSE)&lt;&gt;"",VLOOKUP($B22,'1'!$B$4:$C$336,2,FALSE),0)</f>
        <v>-42983510.909999996</v>
      </c>
      <c r="D22" s="25">
        <f>IF(VLOOKUP($B22,'2'!$B$4:$C$337,2,FALSE)&lt;&gt;"",VLOOKUP($B22,'2'!$B$4:$C$337,2,FALSE),0)</f>
        <v>-32002307.780000001</v>
      </c>
      <c r="E22" s="25">
        <f>IF(VLOOKUP($B22,'3'!$B$4:$C$335,2,FALSE)&lt;&gt;"",VLOOKUP($B22,'3'!$B$4:$C$335,2,FALSE),0)</f>
        <v>-55562138.240000002</v>
      </c>
      <c r="F22" s="25">
        <f>IF(VLOOKUP($B22,'4'!$B$4:$C$333,2,FALSE)&lt;&gt;"",VLOOKUP($B22,'4'!$B$4:$C$333,2,FALSE),0)</f>
        <v>-45387744.530000001</v>
      </c>
      <c r="G22" s="25">
        <f>IF(VLOOKUP($B22,'5'!$B$4:$C$335,2,FALSE)&lt;&gt;"",VLOOKUP($B22,'5'!$B$4:$C$335,2,FALSE),0)</f>
        <v>-49803211.299999997</v>
      </c>
      <c r="H22" s="25">
        <f>IF(VLOOKUP($B22,'6'!$B$4:$C$336,2,FALSE)&lt;&gt;"",VLOOKUP($B22,'6'!$B$4:$C$336,2,FALSE),0)</f>
        <v>-44599793.75</v>
      </c>
      <c r="I22" s="25">
        <f>IF(VLOOKUP($B22,'7'!$B$4:$C$336,2,FALSE)&lt;&gt;"",VLOOKUP($B22,'7'!$B$4:$C$336,2,FALSE),0)</f>
        <v>-39907949.200000003</v>
      </c>
      <c r="J22" s="25">
        <f>IF(VLOOKUP($B22,'8'!$B$4:$C$333,2,FALSE)&lt;&gt;"",VLOOKUP($B22,'8'!$B$4:$C$333,2,FALSE),0)</f>
        <v>-41706700</v>
      </c>
      <c r="K22" s="25">
        <f>IF(VLOOKUP($B22,'9'!$B$4:$C$334,2,FALSE)&lt;&gt;"",VLOOKUP($B22,'9'!$B$4:$C$334,2,FALSE),0)</f>
        <v>-40309617.600000001</v>
      </c>
      <c r="L22" s="25">
        <f>IF(VLOOKUP($B22,'10'!$B$4:$C$331,2,FALSE)&lt;&gt;"",VLOOKUP($B22,'10'!$B$4:$C$331,2,FALSE),0)</f>
        <v>-45129532.700000003</v>
      </c>
      <c r="M22" s="25">
        <f>IF(VLOOKUP($B22,'11'!$B$4:$C$333,2,FALSE)&lt;&gt;"",VLOOKUP($B22,'11'!$B$4:$C$333,2,FALSE),0)</f>
        <v>-41803655.100000001</v>
      </c>
      <c r="N22" s="25">
        <f>IF(VLOOKUP($B22,'12'!$B$4:$C$334,2,FALSE)&lt;&gt;"",VLOOKUP($B22,'12'!$B$4:$C$334,2,FALSE),0)</f>
        <v>-39465781.799999997</v>
      </c>
      <c r="O22" s="12"/>
      <c r="P22" s="12">
        <v>-1385433.6</v>
      </c>
      <c r="Q22" s="12">
        <v>-15698015.4</v>
      </c>
      <c r="R22" s="12">
        <v>-8282952.8000000007</v>
      </c>
      <c r="S22" s="12">
        <v>-11760537.300000001</v>
      </c>
      <c r="T22" s="12">
        <v>-2344386.75</v>
      </c>
      <c r="U22" s="12">
        <v>-866295.00000000012</v>
      </c>
      <c r="V22" s="12">
        <v>-2405951.100000001</v>
      </c>
      <c r="W22" s="12">
        <v>-9227483.5999999996</v>
      </c>
      <c r="X22" s="12">
        <v>-2364990.6</v>
      </c>
      <c r="Y22" s="12">
        <v>-10811682.1</v>
      </c>
      <c r="Z22" s="12">
        <v>-9427537.8000000007</v>
      </c>
      <c r="AA22" s="12">
        <v>-23534012.249999989</v>
      </c>
    </row>
    <row r="23" spans="1:27" ht="27.75" customHeight="1" thickTop="1" x14ac:dyDescent="0.2">
      <c r="A23" s="11" t="s">
        <v>23</v>
      </c>
      <c r="B23" s="29" t="s">
        <v>24</v>
      </c>
      <c r="C23" s="26">
        <f>IF(VLOOKUP($B23,'1'!$B$4:$C$336,2,FALSE)&lt;&gt;"",VLOOKUP($B23,'1'!$B$4:$C$336,2,FALSE),0)</f>
        <v>-9255999</v>
      </c>
      <c r="D23" s="26">
        <f>IF(VLOOKUP($B23,'2'!$B$4:$C$337,2,FALSE)&lt;&gt;"",VLOOKUP($B23,'2'!$B$4:$C$337,2,FALSE),0)</f>
        <v>-1162978</v>
      </c>
      <c r="E23" s="26">
        <f>IF(VLOOKUP($B23,'3'!$B$4:$C$335,2,FALSE)&lt;&gt;"",VLOOKUP($B23,'3'!$B$4:$C$335,2,FALSE),0)</f>
        <v>-13414371</v>
      </c>
      <c r="F23" s="26">
        <f>IF(VLOOKUP($B23,'4'!$B$4:$C$333,2,FALSE)&lt;&gt;"",VLOOKUP($B23,'4'!$B$4:$C$333,2,FALSE),0)</f>
        <v>-6257564</v>
      </c>
      <c r="G23" s="26">
        <f>IF(VLOOKUP($B23,'5'!$B$4:$C$335,2,FALSE)&lt;&gt;"",VLOOKUP($B23,'5'!$B$4:$C$335,2,FALSE),0)</f>
        <v>-9016878</v>
      </c>
      <c r="H23" s="26">
        <f>IF(VLOOKUP($B23,'6'!$B$4:$C$336,2,FALSE)&lt;&gt;"",VLOOKUP($B23,'6'!$B$4:$C$336,2,FALSE),0)</f>
        <v>-8770772</v>
      </c>
      <c r="I23" s="26">
        <f>IF(VLOOKUP($B23,'7'!$B$4:$C$336,2,FALSE)&lt;&gt;"",VLOOKUP($B23,'7'!$B$4:$C$336,2,FALSE),0)</f>
        <v>-6370899</v>
      </c>
      <c r="J23" s="26">
        <f>IF(VLOOKUP($B23,'8'!$B$4:$C$333,2,FALSE)&lt;&gt;"",VLOOKUP($B23,'8'!$B$4:$C$333,2,FALSE),0)</f>
        <v>-6250401</v>
      </c>
      <c r="K23" s="26">
        <f>IF(VLOOKUP($B23,'9'!$B$4:$C$334,2,FALSE)&lt;&gt;"",VLOOKUP($B23,'9'!$B$4:$C$334,2,FALSE),0)</f>
        <v>-7137803</v>
      </c>
      <c r="L23" s="26">
        <f>IF(VLOOKUP($B23,'10'!$B$4:$C$331,2,FALSE)&lt;&gt;"",VLOOKUP($B23,'10'!$B$4:$C$331,2,FALSE),0)</f>
        <v>-7526912</v>
      </c>
      <c r="M23" s="26">
        <f>IF(VLOOKUP($B23,'11'!$B$4:$C$333,2,FALSE)&lt;&gt;"",VLOOKUP($B23,'11'!$B$4:$C$333,2,FALSE),0)</f>
        <v>-8611537</v>
      </c>
      <c r="N23" s="26">
        <f>IF(VLOOKUP($B23,'12'!$B$4:$C$334,2,FALSE)&lt;&gt;"",VLOOKUP($B23,'12'!$B$4:$C$334,2,FALSE),0)</f>
        <v>-7410594</v>
      </c>
      <c r="O23" s="12"/>
      <c r="P23" s="12">
        <v>0</v>
      </c>
      <c r="Q23" s="14">
        <v>0</v>
      </c>
      <c r="R23" s="14">
        <v>0</v>
      </c>
      <c r="S23" s="14">
        <v>0</v>
      </c>
      <c r="T23" s="12">
        <v>-11115158.75</v>
      </c>
      <c r="U23" s="12">
        <v>-7237194</v>
      </c>
      <c r="V23" s="12">
        <v>-8656352.1000000015</v>
      </c>
      <c r="W23" s="14">
        <v>0</v>
      </c>
      <c r="X23" s="12">
        <v>-9891902.5999999996</v>
      </c>
      <c r="Y23" s="14">
        <v>0</v>
      </c>
      <c r="Z23" s="14">
        <v>0</v>
      </c>
      <c r="AA23" s="12">
        <v>-250285</v>
      </c>
    </row>
    <row r="24" spans="1:27" ht="27.75" customHeight="1" x14ac:dyDescent="0.2">
      <c r="A24" s="11" t="s">
        <v>25</v>
      </c>
      <c r="B24" s="29" t="s">
        <v>26</v>
      </c>
      <c r="C24" s="26">
        <f>IF(VLOOKUP($B24,'1'!$B$4:$C$336,2,FALSE)&lt;&gt;"",VLOOKUP($B24,'1'!$B$4:$C$336,2,FALSE),0)</f>
        <v>-3434135.5200000019</v>
      </c>
      <c r="D24" s="26">
        <f>IF(VLOOKUP($B24,'2'!$B$4:$C$337,2,FALSE)&lt;&gt;"",VLOOKUP($B24,'2'!$B$4:$C$337,2,FALSE),0)</f>
        <v>-2208514.7999999989</v>
      </c>
      <c r="E24" s="26">
        <f>IF(VLOOKUP($B24,'3'!$B$4:$C$335,2,FALSE)&lt;&gt;"",VLOOKUP($B24,'3'!$B$4:$C$335,2,FALSE),0)</f>
        <v>-3134102.6199999992</v>
      </c>
      <c r="F24" s="26">
        <f>IF(VLOOKUP($B24,'4'!$B$4:$C$333,2,FALSE)&lt;&gt;"",VLOOKUP($B24,'4'!$B$4:$C$333,2,FALSE),0)</f>
        <v>-2790516.08</v>
      </c>
      <c r="G24" s="26">
        <f>IF(VLOOKUP($B24,'5'!$B$4:$C$335,2,FALSE)&lt;&gt;"",VLOOKUP($B24,'5'!$B$4:$C$335,2,FALSE),0)</f>
        <v>-2743659.2999999989</v>
      </c>
      <c r="H24" s="26">
        <f>IF(VLOOKUP($B24,'6'!$B$4:$C$336,2,FALSE)&lt;&gt;"",VLOOKUP($B24,'6'!$B$4:$C$336,2,FALSE),0)</f>
        <v>-2344386.75</v>
      </c>
      <c r="I24" s="26">
        <f>IF(VLOOKUP($B24,'7'!$B$4:$C$336,2,FALSE)&lt;&gt;"",VLOOKUP($B24,'7'!$B$4:$C$336,2,FALSE),0)</f>
        <v>-2301932.6999999988</v>
      </c>
      <c r="J24" s="26">
        <f>IF(VLOOKUP($B24,'8'!$B$4:$C$333,2,FALSE)&lt;&gt;"",VLOOKUP($B24,'8'!$B$4:$C$333,2,FALSE),0)</f>
        <v>-2586516</v>
      </c>
      <c r="K24" s="26">
        <f>IF(VLOOKUP($B24,'9'!$B$4:$C$334,2,FALSE)&lt;&gt;"",VLOOKUP($B24,'9'!$B$4:$C$334,2,FALSE),0)</f>
        <v>-2089680.6</v>
      </c>
      <c r="L24" s="26">
        <f>IF(VLOOKUP($B24,'10'!$B$4:$C$331,2,FALSE)&lt;&gt;"",VLOOKUP($B24,'10'!$B$4:$C$331,2,FALSE),0)</f>
        <v>-2528260.2000000002</v>
      </c>
      <c r="M24" s="26">
        <f>IF(VLOOKUP($B24,'11'!$B$4:$C$333,2,FALSE)&lt;&gt;"",VLOOKUP($B24,'11'!$B$4:$C$333,2,FALSE),0)</f>
        <v>-2200145.1</v>
      </c>
      <c r="N24" s="26">
        <f>IF(VLOOKUP($B24,'12'!$B$4:$C$334,2,FALSE)&lt;&gt;"",VLOOKUP($B24,'12'!$B$4:$C$334,2,FALSE),0)</f>
        <v>-2016943.8</v>
      </c>
      <c r="O24" s="12"/>
      <c r="P24" s="12">
        <v>-2548411.600000001</v>
      </c>
      <c r="Q24" s="12">
        <v>0</v>
      </c>
      <c r="R24" s="12">
        <v>0</v>
      </c>
      <c r="S24" s="12">
        <v>0</v>
      </c>
      <c r="T24" s="14">
        <v>0</v>
      </c>
      <c r="U24" s="14">
        <v>0</v>
      </c>
      <c r="V24" s="14">
        <v>0</v>
      </c>
      <c r="W24" s="12">
        <v>0</v>
      </c>
      <c r="X24" s="14">
        <v>0</v>
      </c>
      <c r="Y24" s="12">
        <v>0</v>
      </c>
      <c r="Z24" s="12">
        <v>0</v>
      </c>
      <c r="AA24" s="12">
        <v>-114971005.25</v>
      </c>
    </row>
    <row r="25" spans="1:27" ht="27.75" customHeight="1" x14ac:dyDescent="0.2">
      <c r="A25" s="11" t="s">
        <v>40</v>
      </c>
      <c r="B25" s="29" t="s">
        <v>41</v>
      </c>
      <c r="C25" s="26">
        <f>IF(VLOOKUP($B25,'1'!$B$4:$C$336,2,FALSE)&lt;&gt;"",VLOOKUP($B25,'1'!$B$4:$C$336,2,FALSE),0)</f>
        <v>-19119609.390000001</v>
      </c>
      <c r="D25" s="26">
        <f>IF(VLOOKUP($B25,'2'!$B$4:$C$337,2,FALSE)&lt;&gt;"",VLOOKUP($B25,'2'!$B$4:$C$337,2,FALSE),0)</f>
        <v>-15045745.98</v>
      </c>
      <c r="E25" s="26">
        <f>IF(VLOOKUP($B25,'3'!$B$4:$C$335,2,FALSE)&lt;&gt;"",VLOOKUP($B25,'3'!$B$4:$C$335,2,FALSE),0)</f>
        <v>-19703377.620000001</v>
      </c>
      <c r="F25" s="26">
        <f>IF(VLOOKUP($B25,'4'!$B$4:$C$333,2,FALSE)&lt;&gt;"",VLOOKUP($B25,'4'!$B$4:$C$333,2,FALSE),0)</f>
        <v>-18961270.449999999</v>
      </c>
      <c r="G25" s="26">
        <f>IF(VLOOKUP($B25,'5'!$B$4:$C$335,2,FALSE)&lt;&gt;"",VLOOKUP($B25,'5'!$B$4:$C$335,2,FALSE),0)</f>
        <v>-15988151</v>
      </c>
      <c r="H25" s="26">
        <f>IF(VLOOKUP($B25,'6'!$B$4:$C$336,2,FALSE)&lt;&gt;"",VLOOKUP($B25,'6'!$B$4:$C$336,2,FALSE),0)</f>
        <v>-16485249</v>
      </c>
      <c r="I25" s="26">
        <f>IF(VLOOKUP($B25,'7'!$B$4:$C$336,2,FALSE)&lt;&gt;"",VLOOKUP($B25,'7'!$B$4:$C$336,2,FALSE),0)</f>
        <v>-13674827.5</v>
      </c>
      <c r="J25" s="26">
        <f>IF(VLOOKUP($B25,'8'!$B$4:$C$333,2,FALSE)&lt;&gt;"",VLOOKUP($B25,'8'!$B$4:$C$333,2,FALSE),0)</f>
        <v>-14793259</v>
      </c>
      <c r="K25" s="26">
        <f>IF(VLOOKUP($B25,'9'!$B$4:$C$334,2,FALSE)&lt;&gt;"",VLOOKUP($B25,'9'!$B$4:$C$334,2,FALSE),0)</f>
        <v>-14094387</v>
      </c>
      <c r="L25" s="26">
        <f>IF(VLOOKUP($B25,'10'!$B$4:$C$331,2,FALSE)&lt;&gt;"",VLOOKUP($B25,'10'!$B$4:$C$331,2,FALSE),0)</f>
        <v>-14753934.5</v>
      </c>
      <c r="M25" s="26">
        <f>IF(VLOOKUP($B25,'11'!$B$4:$C$333,2,FALSE)&lt;&gt;"",VLOOKUP($B25,'11'!$B$4:$C$333,2,FALSE),0)</f>
        <v>-16233880</v>
      </c>
      <c r="N25" s="26">
        <f>IF(VLOOKUP($B25,'12'!$B$4:$C$334,2,FALSE)&lt;&gt;"",VLOOKUP($B25,'12'!$B$4:$C$334,2,FALSE),0)</f>
        <v>-12501073</v>
      </c>
      <c r="O25" s="14"/>
      <c r="P25" s="14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4">
        <v>0</v>
      </c>
    </row>
    <row r="26" spans="1:27" ht="27.75" customHeight="1" x14ac:dyDescent="0.2">
      <c r="A26" s="11" t="s">
        <v>42</v>
      </c>
      <c r="B26" s="29" t="s">
        <v>43</v>
      </c>
      <c r="C26" s="26">
        <f>IF(VLOOKUP($B26,'1'!$B$4:$C$336,2,FALSE)&lt;&gt;"",VLOOKUP($B26,'1'!$B$4:$C$336,2,FALSE),0)</f>
        <v>-4668939</v>
      </c>
      <c r="D26" s="26">
        <f>IF(VLOOKUP($B26,'2'!$B$4:$C$337,2,FALSE)&lt;&gt;"",VLOOKUP($B26,'2'!$B$4:$C$337,2,FALSE),0)</f>
        <v>-6854844</v>
      </c>
      <c r="E26" s="26">
        <f>IF(VLOOKUP($B26,'3'!$B$4:$C$335,2,FALSE)&lt;&gt;"",VLOOKUP($B26,'3'!$B$4:$C$335,2,FALSE),0)</f>
        <v>-6770226</v>
      </c>
      <c r="F26" s="26">
        <f>IF(VLOOKUP($B26,'4'!$B$4:$C$333,2,FALSE)&lt;&gt;"",VLOOKUP($B26,'4'!$B$4:$C$333,2,FALSE),0)</f>
        <v>-7809531</v>
      </c>
      <c r="G26" s="26">
        <f>IF(VLOOKUP($B26,'5'!$B$4:$C$335,2,FALSE)&lt;&gt;"",VLOOKUP($B26,'5'!$B$4:$C$335,2,FALSE),0)</f>
        <v>-8428805</v>
      </c>
      <c r="H26" s="26">
        <f>IF(VLOOKUP($B26,'6'!$B$4:$C$336,2,FALSE)&lt;&gt;"",VLOOKUP($B26,'6'!$B$4:$C$336,2,FALSE),0)</f>
        <v>-7256668</v>
      </c>
      <c r="I26" s="26">
        <f>IF(VLOOKUP($B26,'7'!$B$4:$C$336,2,FALSE)&lt;&gt;"",VLOOKUP($B26,'7'!$B$4:$C$336,2,FALSE),0)</f>
        <v>-7225878</v>
      </c>
      <c r="J26" s="26">
        <f>IF(VLOOKUP($B26,'8'!$B$4:$C$333,2,FALSE)&lt;&gt;"",VLOOKUP($B26,'8'!$B$4:$C$333,2,FALSE),0)</f>
        <v>-6884507</v>
      </c>
      <c r="K26" s="26">
        <f>IF(VLOOKUP($B26,'9'!$B$4:$C$334,2,FALSE)&lt;&gt;"",VLOOKUP($B26,'9'!$B$4:$C$334,2,FALSE),0)</f>
        <v>-7180045</v>
      </c>
      <c r="L26" s="26">
        <f>IF(VLOOKUP($B26,'10'!$B$4:$C$331,2,FALSE)&lt;&gt;"",VLOOKUP($B26,'10'!$B$4:$C$331,2,FALSE),0)</f>
        <v>-7929558</v>
      </c>
      <c r="M26" s="26">
        <f>IF(VLOOKUP($B26,'11'!$B$4:$C$333,2,FALSE)&lt;&gt;"",VLOOKUP($B26,'11'!$B$4:$C$333,2,FALSE),0)</f>
        <v>-6106241</v>
      </c>
      <c r="N26" s="26">
        <f>IF(VLOOKUP($B26,'12'!$B$4:$C$334,2,FALSE)&lt;&gt;"",VLOOKUP($B26,'12'!$B$4:$C$334,2,FALSE),0)</f>
        <v>-7225620</v>
      </c>
      <c r="O26" s="12"/>
      <c r="P26" s="12">
        <v>0</v>
      </c>
      <c r="Q26" s="14">
        <v>0</v>
      </c>
      <c r="R26" s="14">
        <v>0</v>
      </c>
      <c r="S26" s="14">
        <v>0</v>
      </c>
      <c r="T26" s="12">
        <v>0</v>
      </c>
      <c r="U26" s="12">
        <v>0</v>
      </c>
      <c r="V26" s="12">
        <v>0</v>
      </c>
      <c r="W26" s="14">
        <v>0</v>
      </c>
      <c r="X26" s="12">
        <v>0</v>
      </c>
      <c r="Y26" s="14">
        <v>0</v>
      </c>
      <c r="Z26" s="14">
        <v>0</v>
      </c>
      <c r="AA26" s="12">
        <v>0</v>
      </c>
    </row>
    <row r="27" spans="1:27" ht="27.75" customHeight="1" x14ac:dyDescent="0.2">
      <c r="A27" s="11" t="s">
        <v>44</v>
      </c>
      <c r="B27" s="29" t="s">
        <v>45</v>
      </c>
      <c r="C27" s="26">
        <f>IF(VLOOKUP($B27,'1'!$B$4:$C$336,2,FALSE)&lt;&gt;"",VLOOKUP($B27,'1'!$B$4:$C$336,2,FALSE),0)</f>
        <v>-431011</v>
      </c>
      <c r="D27" s="26">
        <f>IF(VLOOKUP($B27,'2'!$B$4:$C$337,2,FALSE)&lt;&gt;"",VLOOKUP($B27,'2'!$B$4:$C$337,2,FALSE),0)</f>
        <v>-632801</v>
      </c>
      <c r="E27" s="26">
        <f>IF(VLOOKUP($B27,'3'!$B$4:$C$335,2,FALSE)&lt;&gt;"",VLOOKUP($B27,'3'!$B$4:$C$335,2,FALSE),0)</f>
        <v>-624989</v>
      </c>
      <c r="F27" s="26">
        <f>IF(VLOOKUP($B27,'4'!$B$4:$C$333,2,FALSE)&lt;&gt;"",VLOOKUP($B27,'4'!$B$4:$C$333,2,FALSE),0)</f>
        <v>-720933</v>
      </c>
      <c r="G27" s="26">
        <f>IF(VLOOKUP($B27,'5'!$B$4:$C$335,2,FALSE)&lt;&gt;"",VLOOKUP($B27,'5'!$B$4:$C$335,2,FALSE),0)</f>
        <v>-778101</v>
      </c>
      <c r="H27" s="26">
        <f>IF(VLOOKUP($B27,'6'!$B$4:$C$336,2,FALSE)&lt;&gt;"",VLOOKUP($B27,'6'!$B$4:$C$336,2,FALSE),0)</f>
        <v>-669895</v>
      </c>
      <c r="I27" s="26">
        <f>IF(VLOOKUP($B27,'7'!$B$4:$C$336,2,FALSE)&lt;&gt;"",VLOOKUP($B27,'7'!$B$4:$C$336,2,FALSE),0)</f>
        <v>-667053</v>
      </c>
      <c r="J27" s="26">
        <f>IF(VLOOKUP($B27,'8'!$B$4:$C$333,2,FALSE)&lt;&gt;"",VLOOKUP($B27,'8'!$B$4:$C$333,2,FALSE),0)</f>
        <v>-635540</v>
      </c>
      <c r="K27" s="26">
        <f>IF(VLOOKUP($B27,'9'!$B$4:$C$334,2,FALSE)&lt;&gt;"",VLOOKUP($B27,'9'!$B$4:$C$334,2,FALSE),0)</f>
        <v>-662821</v>
      </c>
      <c r="L27" s="26">
        <f>IF(VLOOKUP($B27,'10'!$B$4:$C$331,2,FALSE)&lt;&gt;"",VLOOKUP($B27,'10'!$B$4:$C$331,2,FALSE),0)</f>
        <v>-732013</v>
      </c>
      <c r="M27" s="26">
        <f>IF(VLOOKUP($B27,'11'!$B$4:$C$333,2,FALSE)&lt;&gt;"",VLOOKUP($B27,'11'!$B$4:$C$333,2,FALSE),0)</f>
        <v>-563694</v>
      </c>
      <c r="N27" s="26">
        <f>IF(VLOOKUP($B27,'12'!$B$4:$C$334,2,FALSE)&lt;&gt;"",VLOOKUP($B27,'12'!$B$4:$C$334,2,FALSE),0)</f>
        <v>-667029</v>
      </c>
      <c r="O27" s="14"/>
      <c r="P27" s="12">
        <v>0</v>
      </c>
      <c r="Q27" s="12">
        <v>0</v>
      </c>
      <c r="R27" s="12">
        <v>0</v>
      </c>
      <c r="S27" s="12">
        <v>0</v>
      </c>
      <c r="T27" s="14">
        <v>0</v>
      </c>
      <c r="U27" s="14">
        <v>0</v>
      </c>
      <c r="V27" s="14">
        <v>0</v>
      </c>
      <c r="W27" s="12">
        <v>0</v>
      </c>
      <c r="X27" s="14">
        <v>0</v>
      </c>
      <c r="Y27" s="12">
        <v>0</v>
      </c>
      <c r="Z27" s="12">
        <v>0</v>
      </c>
      <c r="AA27" s="12">
        <v>0</v>
      </c>
    </row>
    <row r="28" spans="1:27" ht="27.75" customHeight="1" x14ac:dyDescent="0.2">
      <c r="A28" s="11" t="s">
        <v>46</v>
      </c>
      <c r="B28" s="29" t="s">
        <v>47</v>
      </c>
      <c r="C28" s="26">
        <f>IF(VLOOKUP($B28,'1'!$B$4:$C$336,2,FALSE)&lt;&gt;"",VLOOKUP($B28,'1'!$B$4:$C$336,2,FALSE),0)</f>
        <v>-1913771</v>
      </c>
      <c r="D28" s="26">
        <f>IF(VLOOKUP($B28,'2'!$B$4:$C$337,2,FALSE)&lt;&gt;"",VLOOKUP($B28,'2'!$B$4:$C$337,2,FALSE),0)</f>
        <v>-2809758</v>
      </c>
      <c r="E28" s="26">
        <f>IF(VLOOKUP($B28,'3'!$B$4:$C$335,2,FALSE)&lt;&gt;"",VLOOKUP($B28,'3'!$B$4:$C$335,2,FALSE),0)</f>
        <v>-2775076</v>
      </c>
      <c r="F28" s="26">
        <f>IF(VLOOKUP($B28,'4'!$B$4:$C$333,2,FALSE)&lt;&gt;"",VLOOKUP($B28,'4'!$B$4:$C$333,2,FALSE),0)</f>
        <v>-3201078</v>
      </c>
      <c r="G28" s="26">
        <f>IF(VLOOKUP($B28,'5'!$B$4:$C$335,2,FALSE)&lt;&gt;"",VLOOKUP($B28,'5'!$B$4:$C$335,2,FALSE),0)</f>
        <v>-3454916</v>
      </c>
      <c r="H28" s="26">
        <f>IF(VLOOKUP($B28,'6'!$B$4:$C$336,2,FALSE)&lt;&gt;"",VLOOKUP($B28,'6'!$B$4:$C$336,2,FALSE),0)</f>
        <v>-2974463</v>
      </c>
      <c r="I28" s="26">
        <f>IF(VLOOKUP($B28,'7'!$B$4:$C$336,2,FALSE)&lt;&gt;"",VLOOKUP($B28,'7'!$B$4:$C$336,2,FALSE),0)</f>
        <v>-2961844</v>
      </c>
      <c r="J28" s="26">
        <f>IF(VLOOKUP($B28,'8'!$B$4:$C$333,2,FALSE)&lt;&gt;"",VLOOKUP($B28,'8'!$B$4:$C$333,2,FALSE),0)</f>
        <v>-2821918</v>
      </c>
      <c r="K28" s="26">
        <f>IF(VLOOKUP($B28,'9'!$B$4:$C$334,2,FALSE)&lt;&gt;"",VLOOKUP($B28,'9'!$B$4:$C$334,2,FALSE),0)</f>
        <v>-2943055</v>
      </c>
      <c r="L28" s="26">
        <f>IF(VLOOKUP($B28,'10'!$B$4:$C$331,2,FALSE)&lt;&gt;"",VLOOKUP($B28,'10'!$B$4:$C$331,2,FALSE),0)</f>
        <v>-3250278</v>
      </c>
      <c r="M28" s="26">
        <f>IF(VLOOKUP($B28,'11'!$B$4:$C$333,2,FALSE)&lt;&gt;"",VLOOKUP($B28,'11'!$B$4:$C$333,2,FALSE),0)</f>
        <v>-2502911</v>
      </c>
      <c r="N28" s="26">
        <f>IF(VLOOKUP($B28,'12'!$B$4:$C$334,2,FALSE)&lt;&gt;"",VLOOKUP($B28,'12'!$B$4:$C$334,2,FALSE),0)</f>
        <v>-2961738</v>
      </c>
      <c r="O28" s="12"/>
      <c r="P28" s="14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4">
        <v>0</v>
      </c>
    </row>
    <row r="29" spans="1:27" ht="27.75" customHeight="1" x14ac:dyDescent="0.2">
      <c r="A29" s="11" t="s">
        <v>48</v>
      </c>
      <c r="B29" s="29" t="s">
        <v>49</v>
      </c>
      <c r="C29" s="26">
        <f>IF(VLOOKUP($B29,'1'!$B$4:$C$336,2,FALSE)&lt;&gt;"",VLOOKUP($B29,'1'!$B$4:$C$336,2,FALSE),0)</f>
        <v>-2020737</v>
      </c>
      <c r="D29" s="26">
        <v>0</v>
      </c>
      <c r="E29" s="26">
        <f>IF(VLOOKUP($B29,'3'!$B$4:$C$335,2,FALSE)&lt;&gt;"",VLOOKUP($B29,'3'!$B$4:$C$335,2,FALSE),0)</f>
        <v>-2556610</v>
      </c>
      <c r="F29" s="26">
        <v>0</v>
      </c>
      <c r="G29" s="26">
        <f>IF(VLOOKUP($B29,'5'!$B$4:$C$335,2,FALSE)&lt;&gt;"",VLOOKUP($B29,'5'!$B$4:$C$335,2,FALSE),0)</f>
        <v>-2750502</v>
      </c>
      <c r="H29" s="26">
        <v>0</v>
      </c>
      <c r="I29" s="26">
        <f>IF(VLOOKUP($B29,'7'!$B$4:$C$336,2,FALSE)&lt;&gt;"",VLOOKUP($B29,'7'!$B$4:$C$336,2,FALSE),0)</f>
        <v>-1267081</v>
      </c>
      <c r="J29" s="26">
        <f>IF(VLOOKUP($B29,'8'!$B$4:$C$333,2,FALSE)&lt;&gt;"",VLOOKUP($B29,'8'!$B$4:$C$333,2,FALSE),0)</f>
        <v>-2466267</v>
      </c>
      <c r="K29" s="26">
        <v>0</v>
      </c>
      <c r="L29" s="26">
        <f>IF(VLOOKUP($B29,'10'!$B$4:$C$331,2,FALSE)&lt;&gt;"",VLOOKUP($B29,'10'!$B$4:$C$331,2,FALSE),0)</f>
        <v>-2461225</v>
      </c>
      <c r="M29" s="26">
        <v>0</v>
      </c>
      <c r="N29" s="26">
        <f>IF(VLOOKUP($B29,'12'!$B$4:$C$334,2,FALSE)&lt;&gt;"",VLOOKUP($B29,'12'!$B$4:$C$334,2,FALSE),0)</f>
        <v>-1267037</v>
      </c>
      <c r="O29" s="12"/>
      <c r="P29" s="12">
        <v>0</v>
      </c>
      <c r="Q29" s="14">
        <v>12513028</v>
      </c>
      <c r="R29" s="14">
        <v>-1786594</v>
      </c>
      <c r="S29" s="14">
        <v>1284956</v>
      </c>
      <c r="T29" s="12">
        <v>0</v>
      </c>
      <c r="U29" s="12">
        <v>0</v>
      </c>
      <c r="V29" s="12">
        <v>0</v>
      </c>
      <c r="W29" s="14">
        <v>7935262</v>
      </c>
      <c r="X29" s="12">
        <v>0</v>
      </c>
      <c r="Y29" s="14">
        <v>7147293</v>
      </c>
      <c r="Z29" s="14">
        <v>672347</v>
      </c>
      <c r="AA29" s="12">
        <v>0</v>
      </c>
    </row>
    <row r="30" spans="1:27" ht="27.75" customHeight="1" x14ac:dyDescent="0.2">
      <c r="A30" s="11" t="s">
        <v>50</v>
      </c>
      <c r="B30" s="29" t="s">
        <v>51</v>
      </c>
      <c r="C30" s="26">
        <f>IF(VLOOKUP($B30,'1'!$B$4:$C$336,2,FALSE)&lt;&gt;"",VLOOKUP($B30,'1'!$B$4:$C$336,2,FALSE),0)</f>
        <v>-1889024</v>
      </c>
      <c r="D30" s="26">
        <f>IF(VLOOKUP($B30,'2'!$B$4:$C$337,2,FALSE)&lt;&gt;"",VLOOKUP($B30,'2'!$B$4:$C$337,2,FALSE),0)</f>
        <v>-2773423</v>
      </c>
      <c r="E30" s="26">
        <f>IF(VLOOKUP($B30,'3'!$B$4:$C$335,2,FALSE)&lt;&gt;"",VLOOKUP($B30,'3'!$B$4:$C$335,2,FALSE),0)</f>
        <v>-2739191</v>
      </c>
      <c r="F30" s="26">
        <f>IF(VLOOKUP($B30,'4'!$B$4:$C$333,2,FALSE)&lt;&gt;"",VLOOKUP($B30,'4'!$B$4:$C$333,2,FALSE),0)</f>
        <v>-3159687</v>
      </c>
      <c r="G30" s="26">
        <f>IF(VLOOKUP($B30,'5'!$B$4:$C$335,2,FALSE)&lt;&gt;"",VLOOKUP($B30,'5'!$B$4:$C$335,2,FALSE),0)</f>
        <v>-3410243</v>
      </c>
      <c r="H30" s="26">
        <f>IF(VLOOKUP($B30,'6'!$B$4:$C$336,2,FALSE)&lt;&gt;"",VLOOKUP($B30,'6'!$B$4:$C$336,2,FALSE),0)</f>
        <v>-2936001</v>
      </c>
      <c r="I30" s="26">
        <f>IF(VLOOKUP($B30,'7'!$B$4:$C$336,2,FALSE)&lt;&gt;"",VLOOKUP($B30,'7'!$B$4:$C$336,2,FALSE),0)</f>
        <v>-2923542</v>
      </c>
      <c r="J30" s="26">
        <f>IF(VLOOKUP($B30,'8'!$B$4:$C$333,2,FALSE)&lt;&gt;"",VLOOKUP($B30,'8'!$B$4:$C$333,2,FALSE),0)</f>
        <v>-2785428</v>
      </c>
      <c r="K30" s="26">
        <f>IF(VLOOKUP($B30,'9'!$B$4:$C$334,2,FALSE)&lt;&gt;"",VLOOKUP($B30,'9'!$B$4:$C$334,2,FALSE),0)</f>
        <v>-2904999</v>
      </c>
      <c r="L30" s="26">
        <f>IF(VLOOKUP($B30,'10'!$B$4:$C$331,2,FALSE)&lt;&gt;"",VLOOKUP($B30,'10'!$B$4:$C$331,2,FALSE),0)</f>
        <v>-3208249</v>
      </c>
      <c r="M30" s="26">
        <f>IF(VLOOKUP($B30,'11'!$B$4:$C$333,2,FALSE)&lt;&gt;"",VLOOKUP($B30,'11'!$B$4:$C$333,2,FALSE),0)</f>
        <v>-2470546</v>
      </c>
      <c r="N30" s="26">
        <f>IF(VLOOKUP($B30,'12'!$B$4:$C$334,2,FALSE)&lt;&gt;"",VLOOKUP($B30,'12'!$B$4:$C$334,2,FALSE),0)</f>
        <v>-2923440</v>
      </c>
      <c r="O30" s="12"/>
      <c r="P30" s="12">
        <v>0</v>
      </c>
      <c r="Q30" s="12">
        <v>42012776</v>
      </c>
      <c r="R30" s="12">
        <v>26965057</v>
      </c>
      <c r="S30" s="12">
        <v>36095674</v>
      </c>
      <c r="T30" s="14">
        <v>6797370</v>
      </c>
      <c r="U30" s="14">
        <v>15673710</v>
      </c>
      <c r="V30" s="14">
        <v>962411</v>
      </c>
      <c r="W30" s="12">
        <v>35720569</v>
      </c>
      <c r="X30" s="14">
        <v>752931</v>
      </c>
      <c r="Y30" s="12">
        <v>35024565</v>
      </c>
      <c r="Z30" s="12">
        <v>28218284</v>
      </c>
      <c r="AA30" s="12">
        <v>0</v>
      </c>
    </row>
    <row r="31" spans="1:27" ht="27.75" customHeight="1" x14ac:dyDescent="0.2">
      <c r="A31" s="11" t="s">
        <v>27</v>
      </c>
      <c r="B31" s="29" t="s">
        <v>28</v>
      </c>
      <c r="C31" s="26">
        <f>IF(VLOOKUP($B31,'1'!$B$4:$C$336,2,FALSE)&lt;&gt;"",VLOOKUP($B31,'1'!$B$4:$C$336,2,FALSE),0)</f>
        <v>-250285</v>
      </c>
      <c r="D31" s="26">
        <v>0</v>
      </c>
      <c r="E31" s="26">
        <v>0</v>
      </c>
      <c r="F31" s="26">
        <v>0</v>
      </c>
      <c r="G31" s="26">
        <v>0</v>
      </c>
      <c r="H31" s="26">
        <v>0</v>
      </c>
      <c r="I31" s="26">
        <v>0</v>
      </c>
      <c r="J31" s="26">
        <v>0</v>
      </c>
      <c r="K31" s="26">
        <v>0</v>
      </c>
      <c r="L31" s="26">
        <v>0</v>
      </c>
      <c r="M31" s="26">
        <v>0</v>
      </c>
      <c r="N31" s="26">
        <v>0</v>
      </c>
      <c r="O31" s="14"/>
      <c r="P31" s="14">
        <v>-17243278</v>
      </c>
      <c r="Q31" s="12">
        <v>42012776</v>
      </c>
      <c r="R31" s="12">
        <v>26965057</v>
      </c>
      <c r="S31" s="12">
        <v>36095674</v>
      </c>
      <c r="T31" s="12">
        <v>37119646</v>
      </c>
      <c r="U31" s="12">
        <v>32521819</v>
      </c>
      <c r="V31" s="12">
        <v>29952884</v>
      </c>
      <c r="W31" s="12">
        <v>35720569</v>
      </c>
      <c r="X31" s="12">
        <v>31713974</v>
      </c>
      <c r="Y31" s="12">
        <v>35024565</v>
      </c>
      <c r="Z31" s="12">
        <v>28218284</v>
      </c>
      <c r="AA31" s="14">
        <v>54572458</v>
      </c>
    </row>
    <row r="32" spans="1:27" ht="24.75" hidden="1" customHeight="1" x14ac:dyDescent="0.2">
      <c r="B32" s="29" t="s">
        <v>29</v>
      </c>
      <c r="C32" s="26">
        <f>IF(VLOOKUP($B32,'1'!$B$4:$C$336,2,FALSE)&lt;&gt;"",VLOOKUP($B32,'1'!$B$4:$C$336,2,FALSE),0)</f>
        <v>-42983510.909999996</v>
      </c>
      <c r="D32" s="26">
        <f>IF(VLOOKUP($B32,'2'!$B$4:$C$337,2,FALSE)&lt;&gt;"",VLOOKUP($B32,'2'!$B$4:$C$337,2,FALSE),0)</f>
        <v>-32002307.780000001</v>
      </c>
      <c r="E32" s="26">
        <f>IF(VLOOKUP($B32,'3'!$B$4:$C$335,2,FALSE)&lt;&gt;"",VLOOKUP($B32,'3'!$B$4:$C$335,2,FALSE),0)</f>
        <v>-55562138.240000002</v>
      </c>
      <c r="F32" s="26">
        <f>IF(VLOOKUP($B32,'4'!$B$4:$C$333,2,FALSE)&lt;&gt;"",VLOOKUP($B32,'4'!$B$4:$C$333,2,FALSE),0)</f>
        <v>-45387744.530000001</v>
      </c>
      <c r="G32" s="26">
        <f>IF(VLOOKUP($B32,'5'!$B$4:$C$335,2,FALSE)&lt;&gt;"",VLOOKUP($B32,'5'!$B$4:$C$335,2,FALSE),0)</f>
        <v>-49803211.299999997</v>
      </c>
      <c r="H32" s="26">
        <f>IF(VLOOKUP($B32,'6'!$B$4:$C$336,2,FALSE)&lt;&gt;"",VLOOKUP($B32,'6'!$B$4:$C$336,2,FALSE),0)</f>
        <v>-44599793.75</v>
      </c>
      <c r="I32" s="26">
        <f>IF(VLOOKUP($B32,'7'!$B$4:$C$336,2,FALSE)&lt;&gt;"",VLOOKUP($B32,'7'!$B$4:$C$336,2,FALSE),0)</f>
        <v>-39907949.200000003</v>
      </c>
      <c r="J32" s="26">
        <f>IF(VLOOKUP($B32,'8'!$B$4:$C$333,2,FALSE)&lt;&gt;"",VLOOKUP($B32,'8'!$B$4:$C$333,2,FALSE),0)</f>
        <v>-41706700</v>
      </c>
      <c r="K32" s="26">
        <f>IF(VLOOKUP($B32,'9'!$B$4:$C$334,2,FALSE)&lt;&gt;"",VLOOKUP($B32,'9'!$B$4:$C$334,2,FALSE),0)</f>
        <v>-40309617.600000001</v>
      </c>
      <c r="L32" s="26">
        <f>IF(VLOOKUP($B32,'10'!$B$4:$C$331,2,FALSE)&lt;&gt;"",VLOOKUP($B32,'10'!$B$4:$C$331,2,FALSE),0)</f>
        <v>-45129532.700000003</v>
      </c>
      <c r="M32" s="26">
        <f>IF(VLOOKUP($B32,'11'!$B$4:$C$333,2,FALSE)&lt;&gt;"",VLOOKUP($B32,'11'!$B$4:$C$333,2,FALSE),0)</f>
        <v>-41803655.100000001</v>
      </c>
      <c r="N32" s="26">
        <f>IF(VLOOKUP($B32,'12'!$B$4:$C$334,2,FALSE)&lt;&gt;"",VLOOKUP($B32,'12'!$B$4:$C$334,2,FALSE),0)</f>
        <v>-39465781.799999997</v>
      </c>
      <c r="O32" s="14"/>
      <c r="P32" s="14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4"/>
    </row>
    <row r="33" spans="1:27" ht="21" hidden="1" customHeight="1" x14ac:dyDescent="0.25">
      <c r="B33" s="30" t="s">
        <v>30</v>
      </c>
      <c r="C33" s="28">
        <f>IF(VLOOKUP($B33,'1'!$B$4:$C$336,2,FALSE)&lt;&gt;"",VLOOKUP($B33,'1'!$B$4:$C$336,2,FALSE),0)</f>
        <v>0</v>
      </c>
      <c r="D33" s="28">
        <f>IF(VLOOKUP($B33,'2'!$B$4:$C$337,2,FALSE)&lt;&gt;"",VLOOKUP($B33,'2'!$B$4:$C$337,2,FALSE),0)</f>
        <v>0</v>
      </c>
      <c r="E33" s="28">
        <f>IF(VLOOKUP($B33,'3'!$B$4:$C$335,2,FALSE)&lt;&gt;"",VLOOKUP($B33,'3'!$B$4:$C$335,2,FALSE),0)</f>
        <v>0</v>
      </c>
      <c r="F33" s="28">
        <f>IF(VLOOKUP($B33,'4'!$B$4:$C$333,2,FALSE)&lt;&gt;"",VLOOKUP($B33,'4'!$B$4:$C$333,2,FALSE),0)</f>
        <v>0</v>
      </c>
      <c r="G33" s="28">
        <f>IF(VLOOKUP($B33,'5'!$B$4:$C$335,2,FALSE)&lt;&gt;"",VLOOKUP($B33,'5'!$B$4:$C$335,2,FALSE),0)</f>
        <v>0</v>
      </c>
      <c r="H33" s="28">
        <f>IF(VLOOKUP($B33,'6'!$B$4:$C$336,2,FALSE)&lt;&gt;"",VLOOKUP($B33,'6'!$B$4:$C$336,2,FALSE),0)</f>
        <v>0</v>
      </c>
      <c r="I33" s="28">
        <f>IF(VLOOKUP($B33,'7'!$B$4:$C$336,2,FALSE)&lt;&gt;"",VLOOKUP($B33,'7'!$B$4:$C$336,2,FALSE),0)</f>
        <v>0</v>
      </c>
      <c r="J33" s="28">
        <f>IF(VLOOKUP($B33,'8'!$B$4:$C$333,2,FALSE)&lt;&gt;"",VLOOKUP($B33,'8'!$B$4:$C$333,2,FALSE),0)</f>
        <v>0</v>
      </c>
      <c r="K33" s="28">
        <f>IF(VLOOKUP($B33,'9'!$B$4:$C$334,2,FALSE)&lt;&gt;"",VLOOKUP($B33,'9'!$B$4:$C$334,2,FALSE),0)</f>
        <v>0</v>
      </c>
      <c r="L33" s="28">
        <f>IF(VLOOKUP($B33,'10'!$B$4:$C$331,2,FALSE)&lt;&gt;"",VLOOKUP($B33,'10'!$B$4:$C$331,2,FALSE),0)</f>
        <v>0</v>
      </c>
      <c r="M33" s="28">
        <f>IF(VLOOKUP($B33,'11'!$B$4:$C$333,2,FALSE)&lt;&gt;"",VLOOKUP($B33,'11'!$B$4:$C$333,2,FALSE),0)</f>
        <v>0</v>
      </c>
      <c r="N33" s="28">
        <f>IF(VLOOKUP($B33,'12'!$B$4:$C$334,2,FALSE)&lt;&gt;"",VLOOKUP($B33,'12'!$B$4:$C$334,2,FALSE),0)</f>
        <v>0</v>
      </c>
      <c r="O33" s="12"/>
      <c r="P33" s="12">
        <v>5386086</v>
      </c>
      <c r="Q33" s="12">
        <v>42012776</v>
      </c>
      <c r="R33" s="12">
        <v>26965057</v>
      </c>
      <c r="S33" s="12">
        <v>36095674</v>
      </c>
      <c r="T33" s="12">
        <v>37119646</v>
      </c>
      <c r="U33" s="12">
        <v>32521819</v>
      </c>
      <c r="V33" s="12">
        <v>29952884</v>
      </c>
      <c r="W33" s="12">
        <v>35720569</v>
      </c>
      <c r="X33" s="12">
        <v>31713974</v>
      </c>
      <c r="Y33" s="12">
        <v>35024565</v>
      </c>
      <c r="Z33" s="12">
        <v>28218284</v>
      </c>
      <c r="AA33" s="12">
        <v>373415519</v>
      </c>
    </row>
    <row r="34" spans="1:27" ht="21" hidden="1" customHeight="1" x14ac:dyDescent="0.2">
      <c r="B34" s="29" t="s">
        <v>31</v>
      </c>
      <c r="C34" s="26">
        <f>IF(VLOOKUP($B34,'1'!$B$4:$C$336,2,FALSE)&lt;&gt;"",VLOOKUP($B34,'1'!$B$4:$C$336,2,FALSE),0)</f>
        <v>0</v>
      </c>
      <c r="D34" s="26">
        <f>IF(VLOOKUP($B34,'2'!$B$4:$C$337,2,FALSE)&lt;&gt;"",VLOOKUP($B34,'2'!$B$4:$C$337,2,FALSE),0)</f>
        <v>0</v>
      </c>
      <c r="E34" s="26">
        <f>IF(VLOOKUP($B34,'3'!$B$4:$C$335,2,FALSE)&lt;&gt;"",VLOOKUP($B34,'3'!$B$4:$C$335,2,FALSE),0)</f>
        <v>0</v>
      </c>
      <c r="F34" s="26">
        <f>IF(VLOOKUP($B34,'4'!$B$4:$C$333,2,FALSE)&lt;&gt;"",VLOOKUP($B34,'4'!$B$4:$C$333,2,FALSE),0)</f>
        <v>0</v>
      </c>
      <c r="G34" s="26">
        <f>IF(VLOOKUP($B34,'5'!$B$4:$C$335,2,FALSE)&lt;&gt;"",VLOOKUP($B34,'5'!$B$4:$C$335,2,FALSE),0)</f>
        <v>0</v>
      </c>
      <c r="H34" s="26">
        <f>IF(VLOOKUP($B34,'6'!$B$4:$C$336,2,FALSE)&lt;&gt;"",VLOOKUP($B34,'6'!$B$4:$C$336,2,FALSE),0)</f>
        <v>0</v>
      </c>
      <c r="I34" s="26">
        <f>IF(VLOOKUP($B34,'7'!$B$4:$C$336,2,FALSE)&lt;&gt;"",VLOOKUP($B34,'7'!$B$4:$C$336,2,FALSE),0)</f>
        <v>0</v>
      </c>
      <c r="J34" s="26">
        <f>IF(VLOOKUP($B34,'8'!$B$4:$C$333,2,FALSE)&lt;&gt;"",VLOOKUP($B34,'8'!$B$4:$C$333,2,FALSE),0)</f>
        <v>0</v>
      </c>
      <c r="K34" s="26">
        <f>IF(VLOOKUP($B34,'9'!$B$4:$C$334,2,FALSE)&lt;&gt;"",VLOOKUP($B34,'9'!$B$4:$C$334,2,FALSE),0)</f>
        <v>0</v>
      </c>
      <c r="L34" s="26">
        <f>IF(VLOOKUP($B34,'10'!$B$4:$C$331,2,FALSE)&lt;&gt;"",VLOOKUP($B34,'10'!$B$4:$C$331,2,FALSE),0)</f>
        <v>0</v>
      </c>
      <c r="M34" s="26">
        <f>IF(VLOOKUP($B34,'11'!$B$4:$C$333,2,FALSE)&lt;&gt;"",VLOOKUP($B34,'11'!$B$4:$C$333,2,FALSE),0)</f>
        <v>0</v>
      </c>
      <c r="N34" s="26">
        <f>IF(VLOOKUP($B34,'12'!$B$4:$C$334,2,FALSE)&lt;&gt;"",VLOOKUP($B34,'12'!$B$4:$C$334,2,FALSE),0)</f>
        <v>0</v>
      </c>
      <c r="O34" s="12"/>
      <c r="P34" s="12">
        <v>5386086</v>
      </c>
      <c r="Q34" s="12">
        <v>-29499748</v>
      </c>
      <c r="R34" s="12">
        <v>-28751651</v>
      </c>
      <c r="S34" s="12">
        <v>-34810718</v>
      </c>
      <c r="T34" s="12">
        <v>37119646</v>
      </c>
      <c r="U34" s="12">
        <v>32521819</v>
      </c>
      <c r="V34" s="12">
        <v>29952884</v>
      </c>
      <c r="W34" s="12">
        <v>-27785307</v>
      </c>
      <c r="X34" s="12">
        <v>31713974</v>
      </c>
      <c r="Y34" s="12">
        <v>-27877272</v>
      </c>
      <c r="Z34" s="12">
        <v>-27545937</v>
      </c>
      <c r="AA34" s="12">
        <v>363321521</v>
      </c>
    </row>
    <row r="35" spans="1:27" ht="21" hidden="1" customHeight="1" x14ac:dyDescent="0.2">
      <c r="B35" s="29" t="s">
        <v>32</v>
      </c>
      <c r="C35" s="26">
        <f>IF(VLOOKUP($B35,'1'!$B$4:$C$336,2,FALSE)&lt;&gt;"",VLOOKUP($B35,'1'!$B$4:$C$336,2,FALSE),0)</f>
        <v>0</v>
      </c>
      <c r="D35" s="26">
        <f>IF(VLOOKUP($B35,'2'!$B$4:$C$337,2,FALSE)&lt;&gt;"",VLOOKUP($B35,'2'!$B$4:$C$337,2,FALSE),0)</f>
        <v>0</v>
      </c>
      <c r="E35" s="26">
        <f>IF(VLOOKUP($B35,'3'!$B$4:$C$335,2,FALSE)&lt;&gt;"",VLOOKUP($B35,'3'!$B$4:$C$335,2,FALSE),0)</f>
        <v>0</v>
      </c>
      <c r="F35" s="26">
        <f>IF(VLOOKUP($B35,'4'!$B$4:$C$333,2,FALSE)&lt;&gt;"",VLOOKUP($B35,'4'!$B$4:$C$333,2,FALSE),0)</f>
        <v>0</v>
      </c>
      <c r="G35" s="26">
        <f>IF(VLOOKUP($B35,'5'!$B$4:$C$335,2,FALSE)&lt;&gt;"",VLOOKUP($B35,'5'!$B$4:$C$335,2,FALSE),0)</f>
        <v>0</v>
      </c>
      <c r="H35" s="26">
        <f>IF(VLOOKUP($B35,'6'!$B$4:$C$336,2,FALSE)&lt;&gt;"",VLOOKUP($B35,'6'!$B$4:$C$336,2,FALSE),0)</f>
        <v>0</v>
      </c>
      <c r="I35" s="26">
        <f>IF(VLOOKUP($B35,'7'!$B$4:$C$336,2,FALSE)&lt;&gt;"",VLOOKUP($B35,'7'!$B$4:$C$336,2,FALSE),0)</f>
        <v>0</v>
      </c>
      <c r="J35" s="26">
        <f>IF(VLOOKUP($B35,'8'!$B$4:$C$333,2,FALSE)&lt;&gt;"",VLOOKUP($B35,'8'!$B$4:$C$333,2,FALSE),0)</f>
        <v>0</v>
      </c>
      <c r="K35" s="26">
        <f>IF(VLOOKUP($B35,'9'!$B$4:$C$334,2,FALSE)&lt;&gt;"",VLOOKUP($B35,'9'!$B$4:$C$334,2,FALSE),0)</f>
        <v>0</v>
      </c>
      <c r="L35" s="26">
        <f>IF(VLOOKUP($B35,'10'!$B$4:$C$331,2,FALSE)&lt;&gt;"",VLOOKUP($B35,'10'!$B$4:$C$331,2,FALSE),0)</f>
        <v>0</v>
      </c>
      <c r="M35" s="26">
        <f>IF(VLOOKUP($B35,'11'!$B$4:$C$333,2,FALSE)&lt;&gt;"",VLOOKUP($B35,'11'!$B$4:$C$333,2,FALSE),0)</f>
        <v>0</v>
      </c>
      <c r="N35" s="26">
        <f>IF(VLOOKUP($B35,'12'!$B$4:$C$334,2,FALSE)&lt;&gt;"",VLOOKUP($B35,'12'!$B$4:$C$334,2,FALSE),0)</f>
        <v>0</v>
      </c>
      <c r="O35" s="12"/>
      <c r="P35" s="12">
        <v>0</v>
      </c>
      <c r="Q35" s="12">
        <v>-14033656</v>
      </c>
      <c r="R35" s="12">
        <v>-13860422</v>
      </c>
      <c r="S35" s="12">
        <v>-15988151</v>
      </c>
      <c r="T35" s="12">
        <v>-30322276</v>
      </c>
      <c r="U35" s="12">
        <v>-16848109</v>
      </c>
      <c r="V35" s="12">
        <v>-28990473</v>
      </c>
      <c r="W35" s="12">
        <v>-14094387</v>
      </c>
      <c r="X35" s="12">
        <v>-30961043</v>
      </c>
      <c r="Y35" s="12">
        <v>-16233880</v>
      </c>
      <c r="Z35" s="12">
        <v>-12501073</v>
      </c>
      <c r="AA35" s="12">
        <v>10093998</v>
      </c>
    </row>
    <row r="36" spans="1:27" ht="21" hidden="1" customHeight="1" x14ac:dyDescent="0.25">
      <c r="B36" s="30" t="s">
        <v>33</v>
      </c>
      <c r="C36" s="28">
        <f>IF(VLOOKUP($B36,'1'!$B$4:$C$336,2,FALSE)&lt;&gt;"",VLOOKUP($B36,'1'!$B$4:$C$336,2,FALSE),0)</f>
        <v>0</v>
      </c>
      <c r="D36" s="28">
        <f>IF(VLOOKUP($B36,'2'!$B$4:$C$337,2,FALSE)&lt;&gt;"",VLOOKUP($B36,'2'!$B$4:$C$337,2,FALSE),0)</f>
        <v>0</v>
      </c>
      <c r="E36" s="28">
        <f>IF(VLOOKUP($B36,'3'!$B$4:$C$335,2,FALSE)&lt;&gt;"",VLOOKUP($B36,'3'!$B$4:$C$335,2,FALSE),0)</f>
        <v>0</v>
      </c>
      <c r="F36" s="28">
        <f>IF(VLOOKUP($B36,'4'!$B$4:$C$333,2,FALSE)&lt;&gt;"",VLOOKUP($B36,'4'!$B$4:$C$333,2,FALSE),0)</f>
        <v>0</v>
      </c>
      <c r="G36" s="28">
        <f>IF(VLOOKUP($B36,'5'!$B$4:$C$335,2,FALSE)&lt;&gt;"",VLOOKUP($B36,'5'!$B$4:$C$335,2,FALSE),0)</f>
        <v>0</v>
      </c>
      <c r="H36" s="28">
        <f>IF(VLOOKUP($B36,'6'!$B$4:$C$336,2,FALSE)&lt;&gt;"",VLOOKUP($B36,'6'!$B$4:$C$336,2,FALSE),0)</f>
        <v>0</v>
      </c>
      <c r="I36" s="28">
        <f>IF(VLOOKUP($B36,'7'!$B$4:$C$336,2,FALSE)&lt;&gt;"",VLOOKUP($B36,'7'!$B$4:$C$336,2,FALSE),0)</f>
        <v>0</v>
      </c>
      <c r="J36" s="28">
        <f>IF(VLOOKUP($B36,'8'!$B$4:$C$333,2,FALSE)&lt;&gt;"",VLOOKUP($B36,'8'!$B$4:$C$333,2,FALSE),0)</f>
        <v>0</v>
      </c>
      <c r="K36" s="28">
        <f>IF(VLOOKUP($B36,'9'!$B$4:$C$334,2,FALSE)&lt;&gt;"",VLOOKUP($B36,'9'!$B$4:$C$334,2,FALSE),0)</f>
        <v>0</v>
      </c>
      <c r="L36" s="28">
        <f>IF(VLOOKUP($B36,'10'!$B$4:$C$331,2,FALSE)&lt;&gt;"",VLOOKUP($B36,'10'!$B$4:$C$331,2,FALSE),0)</f>
        <v>0</v>
      </c>
      <c r="M36" s="28">
        <f>IF(VLOOKUP($B36,'11'!$B$4:$C$333,2,FALSE)&lt;&gt;"",VLOOKUP($B36,'11'!$B$4:$C$333,2,FALSE),0)</f>
        <v>0</v>
      </c>
      <c r="N36" s="28">
        <f>IF(VLOOKUP($B36,'12'!$B$4:$C$334,2,FALSE)&lt;&gt;"",VLOOKUP($B36,'12'!$B$4:$C$334,2,FALSE),0)</f>
        <v>0</v>
      </c>
      <c r="O36" s="12"/>
      <c r="P36" s="12">
        <v>5386086</v>
      </c>
      <c r="Q36" s="12">
        <v>-6770226</v>
      </c>
      <c r="R36" s="12">
        <v>-7809531</v>
      </c>
      <c r="S36" s="12">
        <v>-8428805</v>
      </c>
      <c r="T36" s="12">
        <v>-16485249</v>
      </c>
      <c r="U36" s="12">
        <v>-1802711</v>
      </c>
      <c r="V36" s="12">
        <v>-13396813</v>
      </c>
      <c r="W36" s="12">
        <v>-7180045</v>
      </c>
      <c r="X36" s="12">
        <v>-13379720</v>
      </c>
      <c r="Y36" s="12">
        <v>-6106241</v>
      </c>
      <c r="Z36" s="12">
        <v>-7225620</v>
      </c>
      <c r="AA36" s="12">
        <v>373415519</v>
      </c>
    </row>
    <row r="37" spans="1:27" ht="21" hidden="1" customHeight="1" x14ac:dyDescent="0.2">
      <c r="B37" s="29" t="s">
        <v>31</v>
      </c>
      <c r="C37" s="26">
        <f>IF(VLOOKUP($B37,'1'!$B$4:$C$336,2,FALSE)&lt;&gt;"",VLOOKUP($B37,'1'!$B$4:$C$336,2,FALSE),0)</f>
        <v>0</v>
      </c>
      <c r="D37" s="26">
        <f>IF(VLOOKUP($B37,'2'!$B$4:$C$337,2,FALSE)&lt;&gt;"",VLOOKUP($B37,'2'!$B$4:$C$337,2,FALSE),0)</f>
        <v>0</v>
      </c>
      <c r="E37" s="26">
        <f>IF(VLOOKUP($B37,'3'!$B$4:$C$335,2,FALSE)&lt;&gt;"",VLOOKUP($B37,'3'!$B$4:$C$335,2,FALSE),0)</f>
        <v>0</v>
      </c>
      <c r="F37" s="26">
        <f>IF(VLOOKUP($B37,'4'!$B$4:$C$333,2,FALSE)&lt;&gt;"",VLOOKUP($B37,'4'!$B$4:$C$333,2,FALSE),0)</f>
        <v>0</v>
      </c>
      <c r="G37" s="26">
        <f>IF(VLOOKUP($B37,'5'!$B$4:$C$335,2,FALSE)&lt;&gt;"",VLOOKUP($B37,'5'!$B$4:$C$335,2,FALSE),0)</f>
        <v>0</v>
      </c>
      <c r="H37" s="26">
        <f>IF(VLOOKUP($B37,'6'!$B$4:$C$336,2,FALSE)&lt;&gt;"",VLOOKUP($B37,'6'!$B$4:$C$336,2,FALSE),0)</f>
        <v>0</v>
      </c>
      <c r="I37" s="26">
        <f>IF(VLOOKUP($B37,'7'!$B$4:$C$336,2,FALSE)&lt;&gt;"",VLOOKUP($B37,'7'!$B$4:$C$336,2,FALSE),0)</f>
        <v>0</v>
      </c>
      <c r="J37" s="26">
        <f>IF(VLOOKUP($B37,'8'!$B$4:$C$333,2,FALSE)&lt;&gt;"",VLOOKUP($B37,'8'!$B$4:$C$333,2,FALSE),0)</f>
        <v>0</v>
      </c>
      <c r="K37" s="26">
        <f>IF(VLOOKUP($B37,'9'!$B$4:$C$334,2,FALSE)&lt;&gt;"",VLOOKUP($B37,'9'!$B$4:$C$334,2,FALSE),0)</f>
        <v>0</v>
      </c>
      <c r="L37" s="26">
        <f>IF(VLOOKUP($B37,'10'!$B$4:$C$331,2,FALSE)&lt;&gt;"",VLOOKUP($B37,'10'!$B$4:$C$331,2,FALSE),0)</f>
        <v>0</v>
      </c>
      <c r="M37" s="26">
        <f>IF(VLOOKUP($B37,'11'!$B$4:$C$333,2,FALSE)&lt;&gt;"",VLOOKUP($B37,'11'!$B$4:$C$333,2,FALSE),0)</f>
        <v>0</v>
      </c>
      <c r="N37" s="26">
        <f>IF(VLOOKUP($B37,'12'!$B$4:$C$334,2,FALSE)&lt;&gt;"",VLOOKUP($B37,'12'!$B$4:$C$334,2,FALSE),0)</f>
        <v>0</v>
      </c>
      <c r="O37" s="12"/>
      <c r="P37" s="12">
        <v>-22629364</v>
      </c>
      <c r="Q37" s="12">
        <v>-624989</v>
      </c>
      <c r="R37" s="12">
        <v>-720933</v>
      </c>
      <c r="S37" s="12">
        <v>-778101</v>
      </c>
      <c r="T37" s="12">
        <v>-7256668</v>
      </c>
      <c r="U37" s="12">
        <v>-7225878</v>
      </c>
      <c r="V37" s="12">
        <v>-6884507</v>
      </c>
      <c r="W37" s="12">
        <v>-662821</v>
      </c>
      <c r="X37" s="12">
        <v>-7929558</v>
      </c>
      <c r="Y37" s="12">
        <v>-563694</v>
      </c>
      <c r="Z37" s="12">
        <v>-667029</v>
      </c>
      <c r="AA37" s="12">
        <v>-318843061</v>
      </c>
    </row>
    <row r="38" spans="1:27" ht="21" hidden="1" customHeight="1" x14ac:dyDescent="0.2">
      <c r="B38" s="29" t="s">
        <v>32</v>
      </c>
      <c r="C38" s="26">
        <f>IF(VLOOKUP($B38,'1'!$B$4:$C$336,2,FALSE)&lt;&gt;"",VLOOKUP($B38,'1'!$B$4:$C$336,2,FALSE),0)</f>
        <v>0</v>
      </c>
      <c r="D38" s="26">
        <f>IF(VLOOKUP($B38,'2'!$B$4:$C$337,2,FALSE)&lt;&gt;"",VLOOKUP($B38,'2'!$B$4:$C$337,2,FALSE),0)</f>
        <v>0</v>
      </c>
      <c r="E38" s="26">
        <f>IF(VLOOKUP($B38,'3'!$B$4:$C$335,2,FALSE)&lt;&gt;"",VLOOKUP($B38,'3'!$B$4:$C$335,2,FALSE),0)</f>
        <v>0</v>
      </c>
      <c r="F38" s="26">
        <f>IF(VLOOKUP($B38,'4'!$B$4:$C$333,2,FALSE)&lt;&gt;"",VLOOKUP($B38,'4'!$B$4:$C$333,2,FALSE),0)</f>
        <v>0</v>
      </c>
      <c r="G38" s="26">
        <f>IF(VLOOKUP($B38,'5'!$B$4:$C$335,2,FALSE)&lt;&gt;"",VLOOKUP($B38,'5'!$B$4:$C$335,2,FALSE),0)</f>
        <v>0</v>
      </c>
      <c r="H38" s="26">
        <f>IF(VLOOKUP($B38,'6'!$B$4:$C$336,2,FALSE)&lt;&gt;"",VLOOKUP($B38,'6'!$B$4:$C$336,2,FALSE),0)</f>
        <v>0</v>
      </c>
      <c r="I38" s="26">
        <f>IF(VLOOKUP($B38,'7'!$B$4:$C$336,2,FALSE)&lt;&gt;"",VLOOKUP($B38,'7'!$B$4:$C$336,2,FALSE),0)</f>
        <v>0</v>
      </c>
      <c r="J38" s="26">
        <f>IF(VLOOKUP($B38,'8'!$B$4:$C$333,2,FALSE)&lt;&gt;"",VLOOKUP($B38,'8'!$B$4:$C$333,2,FALSE),0)</f>
        <v>0</v>
      </c>
      <c r="K38" s="26">
        <f>IF(VLOOKUP($B38,'9'!$B$4:$C$334,2,FALSE)&lt;&gt;"",VLOOKUP($B38,'9'!$B$4:$C$334,2,FALSE),0)</f>
        <v>0</v>
      </c>
      <c r="L38" s="26">
        <f>IF(VLOOKUP($B38,'10'!$B$4:$C$331,2,FALSE)&lt;&gt;"",VLOOKUP($B38,'10'!$B$4:$C$331,2,FALSE),0)</f>
        <v>0</v>
      </c>
      <c r="M38" s="26">
        <f>IF(VLOOKUP($B38,'11'!$B$4:$C$333,2,FALSE)&lt;&gt;"",VLOOKUP($B38,'11'!$B$4:$C$333,2,FALSE),0)</f>
        <v>0</v>
      </c>
      <c r="N38" s="26">
        <f>IF(VLOOKUP($B38,'12'!$B$4:$C$334,2,FALSE)&lt;&gt;"",VLOOKUP($B38,'12'!$B$4:$C$334,2,FALSE),0)</f>
        <v>0</v>
      </c>
      <c r="O38" s="12"/>
      <c r="P38" s="12">
        <v>-9558538</v>
      </c>
      <c r="Q38" s="12">
        <v>-2775076</v>
      </c>
      <c r="R38" s="12">
        <v>-3201078</v>
      </c>
      <c r="S38" s="12">
        <v>-3454916</v>
      </c>
      <c r="T38" s="12">
        <v>-669895</v>
      </c>
      <c r="U38" s="12">
        <v>-667053</v>
      </c>
      <c r="V38" s="12">
        <v>-635540</v>
      </c>
      <c r="W38" s="12">
        <v>-2943055</v>
      </c>
      <c r="X38" s="12">
        <v>-732013</v>
      </c>
      <c r="Y38" s="12">
        <v>-2502911</v>
      </c>
      <c r="Z38" s="12">
        <v>-2961738</v>
      </c>
      <c r="AA38" s="12">
        <v>-143232281</v>
      </c>
    </row>
    <row r="39" spans="1:27" ht="42" customHeight="1" x14ac:dyDescent="0.25">
      <c r="B39" s="30" t="s">
        <v>34</v>
      </c>
      <c r="C39" s="28">
        <f>IF(VLOOKUP($B39,'1'!$B$4:$C$336,2,FALSE)&lt;&gt;"",VLOOKUP($B39,'1'!$B$4:$C$336,2,FALSE),0)</f>
        <v>10093998</v>
      </c>
      <c r="D39" s="28">
        <f>IF(VLOOKUP($B39,'2'!$B$4:$C$337,2,FALSE)&lt;&gt;"",VLOOKUP($B39,'2'!$B$4:$C$337,2,FALSE),0)</f>
        <v>0</v>
      </c>
      <c r="E39" s="28">
        <f>IF(VLOOKUP($B39,'3'!$B$4:$C$335,2,FALSE)&lt;&gt;"",VLOOKUP($B39,'3'!$B$4:$C$335,2,FALSE),0)</f>
        <v>0</v>
      </c>
      <c r="F39" s="28">
        <f>IF(VLOOKUP($B39,'4'!$B$4:$C$333,2,FALSE)&lt;&gt;"",VLOOKUP($B39,'4'!$B$4:$C$333,2,FALSE),0)</f>
        <v>0</v>
      </c>
      <c r="G39" s="28">
        <f>IF(VLOOKUP($B39,'5'!$B$4:$C$335,2,FALSE)&lt;&gt;"",VLOOKUP($B39,'5'!$B$4:$C$335,2,FALSE),0)</f>
        <v>0</v>
      </c>
      <c r="H39" s="28">
        <f>IF(VLOOKUP($B39,'6'!$B$4:$C$336,2,FALSE)&lt;&gt;"",VLOOKUP($B39,'6'!$B$4:$C$336,2,FALSE),0)</f>
        <v>0</v>
      </c>
      <c r="I39" s="28">
        <f>IF(VLOOKUP($B39,'7'!$B$4:$C$336,2,FALSE)&lt;&gt;"",VLOOKUP($B39,'7'!$B$4:$C$336,2,FALSE),0)</f>
        <v>0</v>
      </c>
      <c r="J39" s="28">
        <f>IF(VLOOKUP($B39,'8'!$B$4:$C$333,2,FALSE)&lt;&gt;"",VLOOKUP($B39,'8'!$B$4:$C$333,2,FALSE),0)</f>
        <v>0</v>
      </c>
      <c r="K39" s="28">
        <f>IF(VLOOKUP($B39,'9'!$B$4:$C$334,2,FALSE)&lt;&gt;"",VLOOKUP($B39,'9'!$B$4:$C$334,2,FALSE),0)</f>
        <v>0</v>
      </c>
      <c r="L39" s="28">
        <f>IF(VLOOKUP($B39,'10'!$B$4:$C$331,2,FALSE)&lt;&gt;"",VLOOKUP($B39,'10'!$B$4:$C$331,2,FALSE),0)</f>
        <v>0</v>
      </c>
      <c r="M39" s="28">
        <f>IF(VLOOKUP($B39,'11'!$B$4:$C$333,2,FALSE)&lt;&gt;"",VLOOKUP($B39,'11'!$B$4:$C$333,2,FALSE),0)</f>
        <v>0</v>
      </c>
      <c r="N39" s="28">
        <f>IF(VLOOKUP($B39,'12'!$B$4:$C$334,2,FALSE)&lt;&gt;"",VLOOKUP($B39,'12'!$B$4:$C$334,2,FALSE),0)</f>
        <v>0</v>
      </c>
      <c r="O39" s="12"/>
      <c r="P39" s="12">
        <v>-6854844</v>
      </c>
      <c r="Q39" s="12">
        <v>-2556610</v>
      </c>
      <c r="R39" s="12">
        <v>-3159687</v>
      </c>
      <c r="S39" s="12">
        <v>-2750502</v>
      </c>
      <c r="T39" s="12">
        <v>-2974463</v>
      </c>
      <c r="U39" s="12">
        <v>-2961844</v>
      </c>
      <c r="V39" s="12">
        <v>-2821918</v>
      </c>
      <c r="W39" s="12">
        <v>-2904999</v>
      </c>
      <c r="X39" s="12">
        <v>-3250278</v>
      </c>
      <c r="Y39" s="12">
        <v>-2470546</v>
      </c>
      <c r="Z39" s="12">
        <v>-1267037</v>
      </c>
      <c r="AA39" s="12">
        <v>-84340862</v>
      </c>
    </row>
    <row r="40" spans="1:27" ht="21" hidden="1" customHeight="1" x14ac:dyDescent="0.2">
      <c r="B40" s="29" t="s">
        <v>31</v>
      </c>
      <c r="C40" s="26">
        <f>IF(VLOOKUP($B40,'1'!$B$4:$C$336,2,FALSE)&lt;&gt;"",VLOOKUP($B40,'1'!$B$4:$C$336,2,FALSE),0)</f>
        <v>0</v>
      </c>
      <c r="D40" s="26">
        <f>IF(VLOOKUP($B40,'2'!$B$4:$C$337,2,FALSE)&lt;&gt;"",VLOOKUP($B40,'2'!$B$4:$C$337,2,FALSE),0)</f>
        <v>0</v>
      </c>
      <c r="E40" s="26">
        <f>IF(VLOOKUP($B40,'3'!$B$4:$C$335,2,FALSE)&lt;&gt;"",VLOOKUP($B40,'3'!$B$4:$C$335,2,FALSE),0)</f>
        <v>0</v>
      </c>
      <c r="F40" s="26">
        <f>IF(VLOOKUP($B40,'4'!$B$4:$C$333,2,FALSE)&lt;&gt;"",VLOOKUP($B40,'4'!$B$4:$C$333,2,FALSE),0)</f>
        <v>0</v>
      </c>
      <c r="G40" s="26">
        <f>IF(VLOOKUP($B40,'5'!$B$4:$C$335,2,FALSE)&lt;&gt;"",VLOOKUP($B40,'5'!$B$4:$C$335,2,FALSE),0)</f>
        <v>0</v>
      </c>
      <c r="H40" s="26">
        <f>IF(VLOOKUP($B40,'6'!$B$4:$C$336,2,FALSE)&lt;&gt;"",VLOOKUP($B40,'6'!$B$4:$C$336,2,FALSE),0)</f>
        <v>0</v>
      </c>
      <c r="I40" s="26">
        <f>IF(VLOOKUP($B40,'7'!$B$4:$C$336,2,FALSE)&lt;&gt;"",VLOOKUP($B40,'7'!$B$4:$C$336,2,FALSE),0)</f>
        <v>0</v>
      </c>
      <c r="J40" s="26">
        <f>IF(VLOOKUP($B40,'8'!$B$4:$C$333,2,FALSE)&lt;&gt;"",VLOOKUP($B40,'8'!$B$4:$C$333,2,FALSE),0)</f>
        <v>0</v>
      </c>
      <c r="K40" s="26">
        <f>IF(VLOOKUP($B40,'9'!$B$4:$C$334,2,FALSE)&lt;&gt;"",VLOOKUP($B40,'9'!$B$4:$C$334,2,FALSE),0)</f>
        <v>0</v>
      </c>
      <c r="L40" s="26">
        <f>IF(VLOOKUP($B40,'10'!$B$4:$C$331,2,FALSE)&lt;&gt;"",VLOOKUP($B40,'10'!$B$4:$C$331,2,FALSE),0)</f>
        <v>0</v>
      </c>
      <c r="M40" s="26">
        <f>IF(VLOOKUP($B40,'11'!$B$4:$C$333,2,FALSE)&lt;&gt;"",VLOOKUP($B40,'11'!$B$4:$C$333,2,FALSE),0)</f>
        <v>0</v>
      </c>
      <c r="N40" s="26">
        <f>IF(VLOOKUP($B40,'12'!$B$4:$C$334,2,FALSE)&lt;&gt;"",VLOOKUP($B40,'12'!$B$4:$C$334,2,FALSE),0)</f>
        <v>0</v>
      </c>
      <c r="O40" s="12"/>
      <c r="P40" s="12">
        <v>-632801</v>
      </c>
      <c r="Q40" s="12">
        <v>-2739191</v>
      </c>
      <c r="R40" s="12">
        <v>-28751651</v>
      </c>
      <c r="S40" s="12">
        <v>-3410243</v>
      </c>
      <c r="T40" s="12">
        <v>-2936001</v>
      </c>
      <c r="U40" s="12">
        <v>-1267081</v>
      </c>
      <c r="V40" s="12">
        <v>-2466267</v>
      </c>
      <c r="W40" s="12">
        <v>-27785307</v>
      </c>
      <c r="X40" s="12">
        <v>-2461225</v>
      </c>
      <c r="Y40" s="12">
        <v>-27877272</v>
      </c>
      <c r="Z40" s="12">
        <v>-2923440</v>
      </c>
      <c r="AA40" s="12">
        <v>-7785880</v>
      </c>
    </row>
    <row r="41" spans="1:27" ht="27.75" customHeight="1" x14ac:dyDescent="0.2">
      <c r="A41" s="11" t="s">
        <v>37</v>
      </c>
      <c r="B41" s="29" t="s">
        <v>38</v>
      </c>
      <c r="C41" s="26">
        <f>IF(VLOOKUP($B41,'1'!$B$4:$C$336,2,FALSE)&lt;&gt;"",VLOOKUP($B41,'1'!$B$4:$C$336,2,FALSE),0)</f>
        <v>10093998</v>
      </c>
      <c r="D41" s="26">
        <v>0</v>
      </c>
      <c r="E41" s="26">
        <v>0</v>
      </c>
      <c r="F41" s="26">
        <v>0</v>
      </c>
      <c r="G41" s="26">
        <v>0</v>
      </c>
      <c r="H41" s="26">
        <v>0</v>
      </c>
      <c r="I41" s="26">
        <v>0</v>
      </c>
      <c r="J41" s="26">
        <v>0</v>
      </c>
      <c r="K41" s="26">
        <v>0</v>
      </c>
      <c r="L41" s="26">
        <v>0</v>
      </c>
      <c r="M41" s="26">
        <v>0</v>
      </c>
      <c r="N41" s="26">
        <v>0</v>
      </c>
      <c r="O41" s="12"/>
      <c r="P41" s="12">
        <v>-2809758</v>
      </c>
      <c r="Q41" s="12">
        <v>-29499748</v>
      </c>
      <c r="S41" s="12">
        <v>-34810718</v>
      </c>
      <c r="T41" s="12">
        <v>-30322276</v>
      </c>
      <c r="U41" s="12">
        <v>-2923542</v>
      </c>
      <c r="V41" s="12">
        <v>-2785428</v>
      </c>
      <c r="X41" s="12">
        <v>-3208249</v>
      </c>
      <c r="Z41" s="12">
        <v>-27545937</v>
      </c>
      <c r="AA41" s="12">
        <v>-34570806</v>
      </c>
    </row>
    <row r="42" spans="1:27" ht="6.75" hidden="1" customHeight="1" thickBot="1" x14ac:dyDescent="0.3">
      <c r="B42" s="30" t="s">
        <v>39</v>
      </c>
      <c r="C42" s="28">
        <f>IF(VLOOKUP($B42,'1'!$B$4:$C$336,2,FALSE)&lt;&gt;"",VLOOKUP($B42,'1'!$B$4:$C$336,2,FALSE),0)</f>
        <v>10093998</v>
      </c>
      <c r="D42" s="28">
        <v>0</v>
      </c>
      <c r="E42" s="28">
        <v>0</v>
      </c>
      <c r="F42" s="28">
        <v>0</v>
      </c>
      <c r="G42" s="28">
        <v>0</v>
      </c>
      <c r="H42" s="28">
        <v>0</v>
      </c>
      <c r="I42" s="28">
        <v>0</v>
      </c>
      <c r="J42" s="28">
        <v>0</v>
      </c>
      <c r="K42" s="28">
        <v>0</v>
      </c>
      <c r="L42" s="28">
        <v>0</v>
      </c>
      <c r="M42" s="28">
        <v>0</v>
      </c>
      <c r="N42" s="28">
        <v>0</v>
      </c>
      <c r="O42" s="12"/>
      <c r="P42" s="12">
        <v>0</v>
      </c>
      <c r="R42" s="16">
        <v>-3367792.5</v>
      </c>
      <c r="U42" s="12">
        <v>-16848109</v>
      </c>
      <c r="V42" s="12">
        <v>-28990473</v>
      </c>
      <c r="W42" s="16">
        <v>-6978017.9000000246</v>
      </c>
      <c r="X42" s="12">
        <v>-30961043</v>
      </c>
      <c r="Y42" s="16">
        <v>-9064722.9499999881</v>
      </c>
      <c r="AA42" s="12">
        <v>-14789459</v>
      </c>
    </row>
    <row r="43" spans="1:27" ht="9" hidden="1" customHeight="1" thickBot="1" x14ac:dyDescent="0.25">
      <c r="B43" s="29" t="s">
        <v>32</v>
      </c>
      <c r="C43" s="26">
        <f>IF(VLOOKUP($B43,'1'!$B$4:$C$336,2,FALSE)&lt;&gt;"",VLOOKUP($B43,'1'!$B$4:$C$336,2,FALSE),0)</f>
        <v>0</v>
      </c>
      <c r="D43" s="26">
        <f>IF(VLOOKUP($B43,'2'!$B$4:$C$337,2,FALSE)&lt;&gt;"",VLOOKUP($B43,'2'!$B$4:$C$337,2,FALSE),0)</f>
        <v>0</v>
      </c>
      <c r="E43" s="26">
        <f>IF(VLOOKUP($B43,'3'!$B$4:$C$335,2,FALSE)&lt;&gt;"",VLOOKUP($B43,'3'!$B$4:$C$335,2,FALSE),0)</f>
        <v>0</v>
      </c>
      <c r="F43" s="26">
        <f>IF(VLOOKUP($B43,'4'!$B$4:$C$333,2,FALSE)&lt;&gt;"",VLOOKUP($B43,'4'!$B$4:$C$333,2,FALSE),0)</f>
        <v>0</v>
      </c>
      <c r="G43" s="26">
        <f>IF(VLOOKUP($B43,'5'!$B$4:$C$335,2,FALSE)&lt;&gt;"",VLOOKUP($B43,'5'!$B$4:$C$335,2,FALSE),0)</f>
        <v>0</v>
      </c>
      <c r="H43" s="26">
        <f>IF(VLOOKUP($B43,'6'!$B$4:$C$336,2,FALSE)&lt;&gt;"",VLOOKUP($B43,'6'!$B$4:$C$336,2,FALSE),0)</f>
        <v>0</v>
      </c>
      <c r="I43" s="26">
        <f>IF(VLOOKUP($B43,'7'!$B$4:$C$336,2,FALSE)&lt;&gt;"",VLOOKUP($B43,'7'!$B$4:$C$336,2,FALSE),0)</f>
        <v>0</v>
      </c>
      <c r="J43" s="26">
        <f>IF(VLOOKUP($B43,'8'!$B$4:$C$333,2,FALSE)&lt;&gt;"",VLOOKUP($B43,'8'!$B$4:$C$333,2,FALSE),0)</f>
        <v>0</v>
      </c>
      <c r="K43" s="26">
        <f>IF(VLOOKUP($B43,'9'!$B$4:$C$334,2,FALSE)&lt;&gt;"",VLOOKUP($B43,'9'!$B$4:$C$334,2,FALSE),0)</f>
        <v>0</v>
      </c>
      <c r="L43" s="26">
        <f>IF(VLOOKUP($B43,'10'!$B$4:$C$331,2,FALSE)&lt;&gt;"",VLOOKUP($B43,'10'!$B$4:$C$331,2,FALSE),0)</f>
        <v>0</v>
      </c>
      <c r="M43" s="26">
        <f>IF(VLOOKUP($B43,'11'!$B$4:$C$333,2,FALSE)&lt;&gt;"",VLOOKUP($B43,'11'!$B$4:$C$333,2,FALSE),0)</f>
        <v>0</v>
      </c>
      <c r="N43" s="26">
        <f>IF(VLOOKUP($B43,'12'!$B$4:$C$334,2,FALSE)&lt;&gt;"",VLOOKUP($B43,'12'!$B$4:$C$334,2,FALSE),0)</f>
        <v>0</v>
      </c>
      <c r="O43" s="12"/>
      <c r="P43" s="12">
        <v>-2773423</v>
      </c>
      <c r="Q43" s="16">
        <v>1237394.499999996</v>
      </c>
      <c r="R43" s="12">
        <v>84440045.400000006</v>
      </c>
      <c r="S43" s="16">
        <v>-7465164.1000000006</v>
      </c>
      <c r="T43" s="16">
        <v>-6016103.9500000067</v>
      </c>
      <c r="W43" s="12">
        <v>227123240.5</v>
      </c>
      <c r="Y43" s="12">
        <v>281002236.75</v>
      </c>
      <c r="Z43" s="16">
        <v>-12502739.19999999</v>
      </c>
      <c r="AA43" s="12">
        <v>-34123773</v>
      </c>
    </row>
    <row r="44" spans="1:27" ht="42" customHeight="1" thickBot="1" x14ac:dyDescent="0.3">
      <c r="B44" s="1" t="s">
        <v>53</v>
      </c>
      <c r="C44" s="25">
        <f>IF(VLOOKUP($B44,'1'!$B$4:$C$336,2,FALSE)&lt;&gt;"",VLOOKUP($B44,'1'!$B$4:$C$336,2,FALSE),0)</f>
        <v>11485663.9</v>
      </c>
      <c r="D44" s="25">
        <f>IF(VLOOKUP($B44,'2'!$B$4:$C$337,2,FALSE)&lt;&gt;"",VLOOKUP($B44,'2'!$B$4:$C$337,2,FALSE),0)</f>
        <v>-1349611.43</v>
      </c>
      <c r="E44" s="25">
        <f>IF(VLOOKUP($B44,'3'!$B$4:$C$335,2,FALSE)&lt;&gt;"",VLOOKUP($B44,'3'!$B$4:$C$335,2,FALSE),0)</f>
        <v>-4407651.5199999921</v>
      </c>
      <c r="F44" s="25">
        <f>IF(VLOOKUP($B44,'4'!$B$4:$C$333,2,FALSE)&lt;&gt;"",VLOOKUP($B44,'4'!$B$4:$C$333,2,FALSE),0)</f>
        <v>-14878814.25</v>
      </c>
      <c r="G44" s="25">
        <f>IF(VLOOKUP($B44,'5'!$B$4:$C$335,2,FALSE)&lt;&gt;"",VLOOKUP($B44,'5'!$B$4:$C$335,2,FALSE),0)</f>
        <v>-18976185.850000001</v>
      </c>
      <c r="H44" s="25">
        <f>IF(VLOOKUP($B44,'6'!$B$4:$C$336,2,FALSE)&lt;&gt;"",VLOOKUP($B44,'6'!$B$4:$C$336,2,FALSE),0)</f>
        <v>-17527125.699999992</v>
      </c>
      <c r="I44" s="25">
        <f>IF(VLOOKUP($B44,'7'!$B$4:$C$336,2,FALSE)&lt;&gt;"",VLOOKUP($B44,'7'!$B$4:$C$336,2,FALSE),0)</f>
        <v>-18372842.35000002</v>
      </c>
      <c r="J44" s="25">
        <f>IF(VLOOKUP($B44,'8'!$B$4:$C$333,2,FALSE)&lt;&gt;"",VLOOKUP($B44,'8'!$B$4:$C$333,2,FALSE),0)</f>
        <v>-22532611.34999999</v>
      </c>
      <c r="K44" s="25">
        <f>IF(VLOOKUP($B44,'9'!$B$4:$C$334,2,FALSE)&lt;&gt;"",VLOOKUP($B44,'9'!$B$4:$C$334,2,FALSE),0)</f>
        <v>-18489039.649999991</v>
      </c>
      <c r="L44" s="25">
        <f>IF(VLOOKUP($B44,'10'!$B$4:$C$331,2,FALSE)&lt;&gt;"",VLOOKUP($B44,'10'!$B$4:$C$331,2,FALSE),0)</f>
        <v>-23215985.199999981</v>
      </c>
      <c r="M44" s="25">
        <f>IF(VLOOKUP($B44,'11'!$B$4:$C$333,2,FALSE)&lt;&gt;"",VLOOKUP($B44,'11'!$B$4:$C$333,2,FALSE),0)</f>
        <v>-20575744.699999992</v>
      </c>
      <c r="N44" s="25">
        <f>IF(VLOOKUP($B44,'12'!$B$4:$C$334,2,FALSE)&lt;&gt;"",VLOOKUP($B44,'12'!$B$4:$C$334,2,FALSE),0)</f>
        <v>-24013760.949999992</v>
      </c>
      <c r="Q44" s="12">
        <v>-61310639.100000001</v>
      </c>
      <c r="R44" s="17">
        <v>-3367792.5</v>
      </c>
      <c r="S44" s="12">
        <v>-120681607.2</v>
      </c>
      <c r="T44" s="12">
        <v>-149512655.09999999</v>
      </c>
      <c r="U44" s="12">
        <v>171633618.19999999</v>
      </c>
      <c r="V44" s="12">
        <v>196973740.19999999</v>
      </c>
      <c r="W44" s="17">
        <v>-6978017.9000000246</v>
      </c>
      <c r="X44" s="12">
        <v>252917430.15000001</v>
      </c>
      <c r="Y44" s="17">
        <v>-9064722.9499999881</v>
      </c>
      <c r="Z44" s="12">
        <v>-315679255.5</v>
      </c>
    </row>
    <row r="45" spans="1:27" ht="27.75" customHeight="1" thickTop="1" thickBot="1" x14ac:dyDescent="0.25">
      <c r="A45" s="11" t="s">
        <v>3</v>
      </c>
      <c r="B45" s="29" t="s">
        <v>78</v>
      </c>
      <c r="C45" s="26">
        <f>IF(VLOOKUP($B45,'1'!$B$4:$C$336,2,FALSE)&lt;&gt;"",VLOOKUP($B45,'1'!$B$4:$C$336,2,FALSE),0)</f>
        <v>64195255.509999998</v>
      </c>
      <c r="D45" s="26">
        <f>IF(VLOOKUP($B45,'2'!$B$4:$C$337,2,FALSE)&lt;&gt;"",VLOOKUP($B45,'2'!$B$4:$C$337,2,FALSE),0)</f>
        <v>77940760.179999992</v>
      </c>
      <c r="E45" s="26">
        <f>IF(VLOOKUP($B45,'3'!$B$4:$C$335,2,FALSE)&lt;&gt;"",VLOOKUP($B45,'3'!$B$4:$C$335,2,FALSE),0)</f>
        <v>108420257.33</v>
      </c>
      <c r="F45" s="26">
        <f>IF(VLOOKUP($B45,'4'!$B$4:$C$333,2,FALSE)&lt;&gt;"",VLOOKUP($B45,'4'!$B$4:$C$333,2,FALSE),0)</f>
        <v>130312269.13</v>
      </c>
      <c r="G45" s="26">
        <f>IF(VLOOKUP($B45,'5'!$B$4:$C$335,2,FALSE)&lt;&gt;"",VLOOKUP($B45,'5'!$B$4:$C$335,2,FALSE),0)</f>
        <v>159088666.83000001</v>
      </c>
      <c r="H45" s="26">
        <f>IF(VLOOKUP($B45,'6'!$B$4:$C$336,2,FALSE)&lt;&gt;"",VLOOKUP($B45,'6'!$B$4:$C$336,2,FALSE),0)</f>
        <v>189368774.88</v>
      </c>
      <c r="I45" s="26">
        <f>IF(VLOOKUP($B45,'7'!$B$4:$C$336,2,FALSE)&lt;&gt;"",VLOOKUP($B45,'7'!$B$4:$C$336,2,FALSE),0)</f>
        <v>217505841.93000001</v>
      </c>
      <c r="J45" s="26">
        <f>IF(VLOOKUP($B45,'8'!$B$4:$C$333,2,FALSE)&lt;&gt;"",VLOOKUP($B45,'8'!$B$4:$C$333,2,FALSE),0)</f>
        <v>242845963.93000001</v>
      </c>
      <c r="K45" s="26">
        <f>IF(VLOOKUP($B45,'9'!$B$4:$C$334,2,FALSE)&lt;&gt;"",VLOOKUP($B45,'9'!$B$4:$C$334,2,FALSE),0)</f>
        <v>272995464.23000002</v>
      </c>
      <c r="L45" s="26">
        <f>IF(VLOOKUP($B45,'10'!$B$4:$C$331,2,FALSE)&lt;&gt;"",VLOOKUP($B45,'10'!$B$4:$C$331,2,FALSE),0)</f>
        <v>298789653.88</v>
      </c>
      <c r="M45" s="26">
        <f>IF(VLOOKUP($B45,'11'!$B$4:$C$333,2,FALSE)&lt;&gt;"",VLOOKUP($B45,'11'!$B$4:$C$333,2,FALSE),0)</f>
        <v>326874460.48000002</v>
      </c>
      <c r="N45" s="26">
        <f>IF(VLOOKUP($B45,'12'!$B$4:$C$334,2,FALSE)&lt;&gt;"",VLOOKUP($B45,'12'!$B$4:$C$334,2,FALSE),0)</f>
        <v>349048740.02999997</v>
      </c>
      <c r="O45" s="16"/>
      <c r="P45" s="16">
        <v>-2224745.25</v>
      </c>
      <c r="Q45" s="17">
        <v>1237394.499999996</v>
      </c>
      <c r="S45" s="17">
        <v>-7465164.1000000006</v>
      </c>
      <c r="T45" s="17">
        <v>-6016103.9500000067</v>
      </c>
      <c r="U45" s="12">
        <v>-178495438.80000001</v>
      </c>
      <c r="V45" s="12">
        <v>-207995329.80000001</v>
      </c>
      <c r="X45" s="12">
        <v>-264622393.59999999</v>
      </c>
      <c r="Z45" s="17">
        <v>-12502739.19999999</v>
      </c>
      <c r="AA45" s="16">
        <v>-12502739.19999999</v>
      </c>
    </row>
    <row r="46" spans="1:27" ht="27.75" customHeight="1" thickTop="1" x14ac:dyDescent="0.2">
      <c r="A46" s="11" t="s">
        <v>54</v>
      </c>
      <c r="B46" s="29" t="s">
        <v>79</v>
      </c>
      <c r="C46" s="26">
        <f>IF(VLOOKUP($B46,'1'!$B$4:$C$336,2,FALSE)&lt;&gt;"",VLOOKUP($B46,'1'!$B$4:$C$336,2,FALSE),0)</f>
        <v>-52709591.609999999</v>
      </c>
      <c r="D46" s="26">
        <f>IF(VLOOKUP($B46,'2'!$B$4:$C$337,2,FALSE)&lt;&gt;"",VLOOKUP($B46,'2'!$B$4:$C$337,2,FALSE),0)</f>
        <v>-79290371.609999999</v>
      </c>
      <c r="E46" s="26">
        <f>IF(VLOOKUP($B46,'3'!$B$4:$C$335,2,FALSE)&lt;&gt;"",VLOOKUP($B46,'3'!$B$4:$C$335,2,FALSE),0)</f>
        <v>-112827908.84999999</v>
      </c>
      <c r="F46" s="26">
        <f>IF(VLOOKUP($B46,'4'!$B$4:$C$333,2,FALSE)&lt;&gt;"",VLOOKUP($B46,'4'!$B$4:$C$333,2,FALSE),0)</f>
        <v>-145191083.38</v>
      </c>
      <c r="G46" s="26">
        <f>IF(VLOOKUP($B46,'5'!$B$4:$C$335,2,FALSE)&lt;&gt;"",VLOOKUP($B46,'5'!$B$4:$C$335,2,FALSE),0)</f>
        <v>-178064852.68000001</v>
      </c>
      <c r="H46" s="26">
        <f>IF(VLOOKUP($B46,'6'!$B$4:$C$336,2,FALSE)&lt;&gt;"",VLOOKUP($B46,'6'!$B$4:$C$336,2,FALSE),0)</f>
        <v>-206895900.58000001</v>
      </c>
      <c r="I46" s="26">
        <f>IF(VLOOKUP($B46,'7'!$B$4:$C$336,2,FALSE)&lt;&gt;"",VLOOKUP($B46,'7'!$B$4:$C$336,2,FALSE),0)</f>
        <v>-235878684.28</v>
      </c>
      <c r="J46" s="26">
        <f>IF(VLOOKUP($B46,'8'!$B$4:$C$333,2,FALSE)&lt;&gt;"",VLOOKUP($B46,'8'!$B$4:$C$333,2,FALSE),0)</f>
        <v>-265378575.28</v>
      </c>
      <c r="K46" s="26">
        <f>IF(VLOOKUP($B46,'9'!$B$4:$C$334,2,FALSE)&lt;&gt;"",VLOOKUP($B46,'9'!$B$4:$C$334,2,FALSE),0)</f>
        <v>-291484503.88</v>
      </c>
      <c r="L46" s="26">
        <f>IF(VLOOKUP($B46,'10'!$B$4:$C$331,2,FALSE)&lt;&gt;"",VLOOKUP($B46,'10'!$B$4:$C$331,2,FALSE),0)</f>
        <v>-322005639.07999998</v>
      </c>
      <c r="M46" s="26">
        <f>IF(VLOOKUP($B46,'11'!$B$4:$C$333,2,FALSE)&lt;&gt;"",VLOOKUP($B46,'11'!$B$4:$C$333,2,FALSE),0)</f>
        <v>-347450205.18000001</v>
      </c>
      <c r="N46" s="26">
        <f>IF(VLOOKUP($B46,'12'!$B$4:$C$334,2,FALSE)&lt;&gt;"",VLOOKUP($B46,'12'!$B$4:$C$334,2,FALSE),0)</f>
        <v>-373062500.98000002</v>
      </c>
      <c r="O46" s="12"/>
      <c r="P46" s="12">
        <v>32068536.449999999</v>
      </c>
      <c r="U46" s="17">
        <v>-6861820.5999999866</v>
      </c>
      <c r="V46" s="17">
        <v>-11021589.60000002</v>
      </c>
      <c r="X46" s="17">
        <v>-11704963.45000001</v>
      </c>
      <c r="AA46" s="12">
        <v>303176516.30000001</v>
      </c>
    </row>
    <row r="47" spans="1:27" ht="21" hidden="1" customHeight="1" x14ac:dyDescent="0.25">
      <c r="B47" s="3" t="s">
        <v>56</v>
      </c>
      <c r="C47" s="27">
        <f>IF(VLOOKUP($B47,'1'!$B$4:$C$336,2,FALSE)&lt;&gt;"",VLOOKUP($B47,'1'!$B$4:$C$336,2,FALSE),0)</f>
        <v>11485663.9</v>
      </c>
      <c r="D47" s="27">
        <f>IF(VLOOKUP($B47,'2'!$B$4:$C$337,2,FALSE)&lt;&gt;"",VLOOKUP($B47,'2'!$B$4:$C$337,2,FALSE),0)</f>
        <v>-1349611.43</v>
      </c>
      <c r="E47" s="27">
        <f>IF(VLOOKUP($B47,'3'!$B$4:$C$335,2,FALSE)&lt;&gt;"",VLOOKUP($B47,'3'!$B$4:$C$335,2,FALSE),0)</f>
        <v>-4407651.5199999921</v>
      </c>
      <c r="F47" s="27">
        <f>IF(VLOOKUP($B47,'4'!$B$4:$C$333,2,FALSE)&lt;&gt;"",VLOOKUP($B47,'4'!$B$4:$C$333,2,FALSE),0)</f>
        <v>-14878814.25</v>
      </c>
      <c r="G47" s="27">
        <f>IF(VLOOKUP($B47,'5'!$B$4:$C$335,2,FALSE)&lt;&gt;"",VLOOKUP($B47,'5'!$B$4:$C$335,2,FALSE),0)</f>
        <v>-18976185.850000001</v>
      </c>
      <c r="H47" s="27">
        <f>IF(VLOOKUP($B47,'6'!$B$4:$C$336,2,FALSE)&lt;&gt;"",VLOOKUP($B47,'6'!$B$4:$C$336,2,FALSE),0)</f>
        <v>-17527125.699999992</v>
      </c>
      <c r="I47" s="27">
        <f>IF(VLOOKUP($B47,'7'!$B$4:$C$336,2,FALSE)&lt;&gt;"",VLOOKUP($B47,'7'!$B$4:$C$336,2,FALSE),0)</f>
        <v>-18372842.35000002</v>
      </c>
      <c r="J47" s="27">
        <f>IF(VLOOKUP($B47,'8'!$B$4:$C$333,2,FALSE)&lt;&gt;"",VLOOKUP($B47,'8'!$B$4:$C$333,2,FALSE),0)</f>
        <v>-22532611.34999999</v>
      </c>
      <c r="K47" s="27">
        <f>IF(VLOOKUP($B47,'9'!$B$4:$C$334,2,FALSE)&lt;&gt;"",VLOOKUP($B47,'9'!$B$4:$C$334,2,FALSE),0)</f>
        <v>-18489039.649999991</v>
      </c>
      <c r="L47" s="27">
        <f>IF(VLOOKUP($B47,'10'!$B$4:$C$331,2,FALSE)&lt;&gt;"",VLOOKUP($B47,'10'!$B$4:$C$331,2,FALSE),0)</f>
        <v>-23215985.199999981</v>
      </c>
      <c r="M47" s="27">
        <f>IF(VLOOKUP($B47,'11'!$B$4:$C$333,2,FALSE)&lt;&gt;"",VLOOKUP($B47,'11'!$B$4:$C$333,2,FALSE),0)</f>
        <v>-20575744.699999992</v>
      </c>
      <c r="N47" s="27">
        <f>IF(VLOOKUP($B47,'12'!$B$4:$C$334,2,FALSE)&lt;&gt;"",VLOOKUP($B47,'12'!$B$4:$C$334,2,FALSE),0)</f>
        <v>-24013760.949999992</v>
      </c>
      <c r="O47" s="12"/>
      <c r="P47" s="12">
        <v>-34293281.700000003</v>
      </c>
      <c r="AA47" s="12">
        <v>-315679255.5</v>
      </c>
    </row>
    <row r="48" spans="1:27" ht="24.75" customHeight="1" x14ac:dyDescent="0.2">
      <c r="O48" s="17"/>
      <c r="P48" s="17"/>
      <c r="AA48" s="17"/>
    </row>
    <row r="49" spans="2:14" ht="18" x14ac:dyDescent="0.2">
      <c r="B49" s="36" t="s">
        <v>90</v>
      </c>
      <c r="C49" s="33">
        <v>5289016.9999999981</v>
      </c>
      <c r="D49" s="33">
        <v>11485663.9</v>
      </c>
      <c r="E49" s="33">
        <v>-1349611.429999992</v>
      </c>
      <c r="F49" s="33">
        <v>-4407651.5199999958</v>
      </c>
      <c r="G49" s="33">
        <v>-14878814.25</v>
      </c>
      <c r="H49" s="33">
        <v>-18976185.84999999</v>
      </c>
      <c r="I49" s="33">
        <v>-17527125.700000022</v>
      </c>
      <c r="J49" s="33">
        <v>-18372842.34999999</v>
      </c>
      <c r="K49" s="33">
        <v>-22532611.34999999</v>
      </c>
      <c r="L49" s="33">
        <v>-18489039.64999998</v>
      </c>
      <c r="M49" s="33">
        <v>-23215985.199999992</v>
      </c>
      <c r="N49" s="33">
        <v>-20575744.699999992</v>
      </c>
    </row>
    <row r="50" spans="2:14" ht="18" x14ac:dyDescent="0.2">
      <c r="B50" s="37" t="s">
        <v>87</v>
      </c>
      <c r="C50" s="12">
        <v>49180157.810000002</v>
      </c>
      <c r="D50" s="12">
        <v>28760602.36999999</v>
      </c>
      <c r="E50" s="12">
        <v>30479497.150000006</v>
      </c>
      <c r="F50" s="12">
        <v>21892011.799999997</v>
      </c>
      <c r="G50" s="12">
        <v>28776397.700000018</v>
      </c>
      <c r="H50" s="12">
        <v>30280108.049999982</v>
      </c>
      <c r="I50" s="12">
        <v>28137067.050000012</v>
      </c>
      <c r="J50" s="12">
        <v>25340122</v>
      </c>
      <c r="K50" s="12">
        <v>30149500.300000012</v>
      </c>
      <c r="L50" s="12">
        <v>25794189.649999976</v>
      </c>
      <c r="M50" s="12">
        <v>28084806.600000024</v>
      </c>
      <c r="N50" s="12">
        <v>22174279.549999952</v>
      </c>
    </row>
    <row r="51" spans="2:14" ht="18" x14ac:dyDescent="0.2">
      <c r="B51" s="37" t="s">
        <v>88</v>
      </c>
      <c r="C51" s="12">
        <v>42983510.909999996</v>
      </c>
      <c r="D51" s="12">
        <v>36306860.700000003</v>
      </c>
      <c r="E51" s="12">
        <v>33537537.239999995</v>
      </c>
      <c r="F51" s="12">
        <v>32363174.530000001</v>
      </c>
      <c r="G51" s="12">
        <v>32873769.300000012</v>
      </c>
      <c r="H51" s="12">
        <v>28831047.900000006</v>
      </c>
      <c r="I51" s="12">
        <v>28982783.699999988</v>
      </c>
      <c r="J51" s="12">
        <v>29499891</v>
      </c>
      <c r="K51" s="12">
        <v>26105928.599999994</v>
      </c>
      <c r="L51" s="12">
        <v>30521135.199999988</v>
      </c>
      <c r="M51" s="12">
        <v>25444566.100000024</v>
      </c>
      <c r="N51" s="12">
        <v>25612295.800000012</v>
      </c>
    </row>
    <row r="52" spans="2:14" ht="18" x14ac:dyDescent="0.2">
      <c r="B52" s="37" t="s">
        <v>86</v>
      </c>
      <c r="C52" s="12">
        <v>6196646.900000006</v>
      </c>
      <c r="D52" s="12">
        <v>-7546258.3300000131</v>
      </c>
      <c r="E52" s="12">
        <v>-3058040.0899999887</v>
      </c>
      <c r="F52" s="12">
        <v>-10471162.730000004</v>
      </c>
      <c r="G52" s="12">
        <v>-4097371.599999994</v>
      </c>
      <c r="H52" s="12">
        <v>1449060.1499999762</v>
      </c>
      <c r="I52" s="12">
        <v>-845716.64999997616</v>
      </c>
      <c r="J52" s="12">
        <v>-4159769</v>
      </c>
      <c r="K52" s="12">
        <v>4043571.7000000179</v>
      </c>
      <c r="L52" s="12">
        <v>-4726945.5500000119</v>
      </c>
      <c r="M52" s="12">
        <v>2640240.5</v>
      </c>
      <c r="N52" s="12">
        <v>-3438016.2500000596</v>
      </c>
    </row>
    <row r="53" spans="2:14" ht="18" x14ac:dyDescent="0.25">
      <c r="B53" s="38" t="s">
        <v>89</v>
      </c>
      <c r="C53" s="34">
        <v>11485663.900000004</v>
      </c>
      <c r="D53" s="34">
        <v>-1349611.4300000053</v>
      </c>
      <c r="E53" s="34">
        <v>-4407651.5199999958</v>
      </c>
      <c r="F53" s="34">
        <v>-14878814.250000015</v>
      </c>
      <c r="G53" s="34">
        <v>-18976185.849999994</v>
      </c>
      <c r="H53" s="34">
        <v>-17527125.700000014</v>
      </c>
      <c r="I53" s="34">
        <v>-18372842.349999998</v>
      </c>
      <c r="J53" s="34">
        <v>-22532611.34999999</v>
      </c>
      <c r="K53" s="34">
        <v>-18489039.650000002</v>
      </c>
      <c r="L53" s="34">
        <v>-23215985.199999992</v>
      </c>
      <c r="M53" s="34">
        <v>-20575744.699999992</v>
      </c>
      <c r="N53" s="34">
        <v>-24013760.950000051</v>
      </c>
    </row>
  </sheetData>
  <printOptions horizontalCentered="1"/>
  <pageMargins left="0.23622047244094491" right="0.23622047244094491" top="0.59055118110236227" bottom="0.15748031496062992" header="0.31496062992125984" footer="0.11811023622047245"/>
  <pageSetup scale="48" orientation="landscape" r:id="rId1"/>
  <headerFooter>
    <oddHeader xml:space="preserve">&amp;C&amp;"+,Regular"&amp;18&amp;ECash Flow Budget
</oddHeader>
    <oddFooter>Page &amp;P of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6B52B-4152-4718-88CF-6EAA2902BCFF}">
  <dimension ref="A1:C47"/>
  <sheetViews>
    <sheetView workbookViewId="0">
      <selection activeCell="B15" sqref="B15"/>
    </sheetView>
  </sheetViews>
  <sheetFormatPr defaultRowHeight="14.25" x14ac:dyDescent="0.2"/>
  <cols>
    <col min="1" max="1" width="11.75" customWidth="1"/>
    <col min="2" max="2" width="50.75" customWidth="1"/>
    <col min="3" max="3" width="15.875" style="10" bestFit="1" customWidth="1"/>
  </cols>
  <sheetData>
    <row r="1" spans="1:3" ht="15.75" thickBot="1" x14ac:dyDescent="0.3">
      <c r="C1" s="20" t="s">
        <v>67</v>
      </c>
    </row>
    <row r="2" spans="1:3" x14ac:dyDescent="0.2">
      <c r="C2"/>
    </row>
    <row r="3" spans="1:3" ht="15.75" thickBot="1" x14ac:dyDescent="0.3">
      <c r="C3" s="20" t="s">
        <v>1</v>
      </c>
    </row>
    <row r="4" spans="1:3" x14ac:dyDescent="0.2">
      <c r="C4"/>
    </row>
    <row r="5" spans="1:3" ht="17.25" thickBot="1" x14ac:dyDescent="0.3">
      <c r="B5" s="1" t="s">
        <v>2</v>
      </c>
      <c r="C5" s="1">
        <v>11485663.9</v>
      </c>
    </row>
    <row r="6" spans="1:3" ht="15.75" thickTop="1" x14ac:dyDescent="0.2">
      <c r="A6" s="2" t="s">
        <v>3</v>
      </c>
      <c r="B6" s="2" t="s">
        <v>4</v>
      </c>
      <c r="C6" s="21">
        <v>64195255.509999998</v>
      </c>
    </row>
    <row r="7" spans="1:3" ht="15" x14ac:dyDescent="0.2">
      <c r="A7" s="2" t="s">
        <v>54</v>
      </c>
      <c r="B7" s="2" t="s">
        <v>55</v>
      </c>
      <c r="C7" s="21">
        <v>-52709591.609999999</v>
      </c>
    </row>
    <row r="8" spans="1:3" ht="16.5" x14ac:dyDescent="0.25">
      <c r="B8" s="3" t="s">
        <v>5</v>
      </c>
      <c r="C8" s="3">
        <v>11485663.9</v>
      </c>
    </row>
    <row r="9" spans="1:3" x14ac:dyDescent="0.2">
      <c r="C9"/>
    </row>
    <row r="10" spans="1:3" ht="17.25" thickBot="1" x14ac:dyDescent="0.3">
      <c r="B10" s="1" t="s">
        <v>6</v>
      </c>
      <c r="C10" s="1">
        <v>-12835275.33</v>
      </c>
    </row>
    <row r="11" spans="1:3" ht="16.5" thickTop="1" x14ac:dyDescent="0.25">
      <c r="B11" s="4" t="s">
        <v>7</v>
      </c>
      <c r="C11" s="22">
        <v>-12835275.33</v>
      </c>
    </row>
    <row r="12" spans="1:3" ht="15" x14ac:dyDescent="0.2">
      <c r="B12" s="2" t="s">
        <v>8</v>
      </c>
      <c r="C12" s="21">
        <v>9305863.2199999988</v>
      </c>
    </row>
    <row r="13" spans="1:3" ht="15" x14ac:dyDescent="0.2">
      <c r="A13" s="2" t="s">
        <v>82</v>
      </c>
      <c r="B13" s="2" t="s">
        <v>83</v>
      </c>
      <c r="C13" s="21">
        <v>6186488.2199999997</v>
      </c>
    </row>
    <row r="14" spans="1:3" ht="15" x14ac:dyDescent="0.2">
      <c r="A14" s="2" t="s">
        <v>84</v>
      </c>
      <c r="B14" s="2" t="s">
        <v>85</v>
      </c>
      <c r="C14" s="21">
        <v>3119375</v>
      </c>
    </row>
    <row r="15" spans="1:3" ht="15" x14ac:dyDescent="0.2">
      <c r="B15" s="2" t="s">
        <v>11</v>
      </c>
      <c r="C15" s="21">
        <v>9305863.2199999988</v>
      </c>
    </row>
    <row r="16" spans="1:3" ht="15" x14ac:dyDescent="0.2">
      <c r="B16" s="2" t="s">
        <v>12</v>
      </c>
      <c r="C16" s="21">
        <v>9881735.4499999993</v>
      </c>
    </row>
    <row r="17" spans="1:3" ht="15" x14ac:dyDescent="0.2">
      <c r="A17" s="2" t="s">
        <v>17</v>
      </c>
      <c r="B17" s="2" t="s">
        <v>18</v>
      </c>
      <c r="C17" s="21">
        <v>3764873</v>
      </c>
    </row>
    <row r="18" spans="1:3" ht="15" x14ac:dyDescent="0.2">
      <c r="A18" s="2" t="s">
        <v>13</v>
      </c>
      <c r="B18" s="2" t="s">
        <v>14</v>
      </c>
      <c r="C18" s="21">
        <v>730776.45000000007</v>
      </c>
    </row>
    <row r="19" spans="1:3" ht="15" x14ac:dyDescent="0.2">
      <c r="A19" s="2" t="s">
        <v>35</v>
      </c>
      <c r="B19" s="2" t="s">
        <v>36</v>
      </c>
      <c r="C19" s="21">
        <v>5386086</v>
      </c>
    </row>
    <row r="20" spans="1:3" ht="15" x14ac:dyDescent="0.2">
      <c r="B20" s="2" t="s">
        <v>15</v>
      </c>
      <c r="C20" s="21">
        <v>9881735.4499999993</v>
      </c>
    </row>
    <row r="21" spans="1:3" ht="15" x14ac:dyDescent="0.2">
      <c r="B21" s="2" t="s">
        <v>16</v>
      </c>
      <c r="C21" s="21">
        <v>-20566.220000000671</v>
      </c>
    </row>
    <row r="22" spans="1:3" ht="15" x14ac:dyDescent="0.2">
      <c r="A22" s="2" t="s">
        <v>19</v>
      </c>
      <c r="B22" s="2" t="s">
        <v>20</v>
      </c>
      <c r="C22" s="21">
        <v>-20566.220000000671</v>
      </c>
    </row>
    <row r="23" spans="1:3" ht="15" x14ac:dyDescent="0.2">
      <c r="B23" s="2" t="s">
        <v>21</v>
      </c>
      <c r="C23" s="21">
        <v>-20566.220000000671</v>
      </c>
    </row>
    <row r="24" spans="1:3" ht="15" x14ac:dyDescent="0.2">
      <c r="B24" s="2" t="s">
        <v>22</v>
      </c>
      <c r="C24" s="21">
        <v>-32002307.780000001</v>
      </c>
    </row>
    <row r="25" spans="1:3" ht="15" x14ac:dyDescent="0.2">
      <c r="A25" s="2" t="s">
        <v>23</v>
      </c>
      <c r="B25" s="2" t="s">
        <v>24</v>
      </c>
      <c r="C25" s="21">
        <v>-1162978</v>
      </c>
    </row>
    <row r="26" spans="1:3" ht="15" x14ac:dyDescent="0.2">
      <c r="A26" s="2" t="s">
        <v>25</v>
      </c>
      <c r="B26" s="2" t="s">
        <v>26</v>
      </c>
      <c r="C26" s="21">
        <v>-2208514.7999999989</v>
      </c>
    </row>
    <row r="27" spans="1:3" ht="15" x14ac:dyDescent="0.2">
      <c r="A27" s="2" t="s">
        <v>9</v>
      </c>
      <c r="B27" s="2" t="s">
        <v>10</v>
      </c>
      <c r="C27" s="21">
        <v>-514243</v>
      </c>
    </row>
    <row r="28" spans="1:3" ht="15" x14ac:dyDescent="0.2">
      <c r="A28" s="2" t="s">
        <v>40</v>
      </c>
      <c r="B28" s="2" t="s">
        <v>41</v>
      </c>
      <c r="C28" s="21">
        <v>-15045745.98</v>
      </c>
    </row>
    <row r="29" spans="1:3" ht="15" x14ac:dyDescent="0.2">
      <c r="A29" s="2" t="s">
        <v>42</v>
      </c>
      <c r="B29" s="2" t="s">
        <v>43</v>
      </c>
      <c r="C29" s="21">
        <v>-6854844</v>
      </c>
    </row>
    <row r="30" spans="1:3" ht="15" x14ac:dyDescent="0.2">
      <c r="A30" s="2" t="s">
        <v>44</v>
      </c>
      <c r="B30" s="2" t="s">
        <v>45</v>
      </c>
      <c r="C30" s="21">
        <v>-632801</v>
      </c>
    </row>
    <row r="31" spans="1:3" ht="15" x14ac:dyDescent="0.2">
      <c r="A31" s="2" t="s">
        <v>46</v>
      </c>
      <c r="B31" s="2" t="s">
        <v>47</v>
      </c>
      <c r="C31" s="21">
        <v>-2809758</v>
      </c>
    </row>
    <row r="32" spans="1:3" ht="15" x14ac:dyDescent="0.2">
      <c r="A32" s="2" t="s">
        <v>50</v>
      </c>
      <c r="B32" s="2" t="s">
        <v>51</v>
      </c>
      <c r="C32" s="21">
        <v>-2773423</v>
      </c>
    </row>
    <row r="33" spans="1:3" ht="15" x14ac:dyDescent="0.2">
      <c r="B33" s="2" t="s">
        <v>29</v>
      </c>
      <c r="C33" s="21">
        <v>-32002307.780000001</v>
      </c>
    </row>
    <row r="34" spans="1:3" ht="15.75" x14ac:dyDescent="0.25">
      <c r="B34" s="4" t="s">
        <v>30</v>
      </c>
      <c r="C34" s="22">
        <v>0</v>
      </c>
    </row>
    <row r="35" spans="1:3" ht="15" x14ac:dyDescent="0.2">
      <c r="B35" s="2" t="s">
        <v>31</v>
      </c>
      <c r="C35" s="21">
        <v>0</v>
      </c>
    </row>
    <row r="36" spans="1:3" ht="15" x14ac:dyDescent="0.2">
      <c r="B36" s="2" t="s">
        <v>32</v>
      </c>
      <c r="C36" s="21">
        <v>0</v>
      </c>
    </row>
    <row r="37" spans="1:3" ht="15.75" x14ac:dyDescent="0.25">
      <c r="B37" s="4" t="s">
        <v>33</v>
      </c>
      <c r="C37" s="22">
        <v>0</v>
      </c>
    </row>
    <row r="38" spans="1:3" ht="15" x14ac:dyDescent="0.2">
      <c r="B38" s="2" t="s">
        <v>31</v>
      </c>
      <c r="C38" s="21">
        <v>0</v>
      </c>
    </row>
    <row r="39" spans="1:3" ht="15" x14ac:dyDescent="0.2">
      <c r="B39" s="2" t="s">
        <v>32</v>
      </c>
      <c r="C39" s="21">
        <v>0</v>
      </c>
    </row>
    <row r="40" spans="1:3" ht="15.75" x14ac:dyDescent="0.25">
      <c r="B40" s="4" t="s">
        <v>34</v>
      </c>
      <c r="C40" s="22">
        <v>0</v>
      </c>
    </row>
    <row r="41" spans="1:3" ht="15" x14ac:dyDescent="0.2">
      <c r="B41" s="2" t="s">
        <v>31</v>
      </c>
      <c r="C41" s="21">
        <v>0</v>
      </c>
    </row>
    <row r="42" spans="1:3" ht="15" x14ac:dyDescent="0.2">
      <c r="B42" s="2" t="s">
        <v>32</v>
      </c>
      <c r="C42" s="21">
        <v>0</v>
      </c>
    </row>
    <row r="43" spans="1:3" x14ac:dyDescent="0.2">
      <c r="C43"/>
    </row>
    <row r="44" spans="1:3" ht="17.25" thickBot="1" x14ac:dyDescent="0.3">
      <c r="B44" s="1" t="s">
        <v>53</v>
      </c>
      <c r="C44" s="1">
        <v>-1349611.43</v>
      </c>
    </row>
    <row r="45" spans="1:3" ht="15.75" thickTop="1" x14ac:dyDescent="0.2">
      <c r="A45" s="2" t="s">
        <v>3</v>
      </c>
      <c r="B45" s="2" t="s">
        <v>78</v>
      </c>
      <c r="C45" s="21">
        <v>77940760.179999992</v>
      </c>
    </row>
    <row r="46" spans="1:3" ht="15" x14ac:dyDescent="0.2">
      <c r="A46" s="2" t="s">
        <v>54</v>
      </c>
      <c r="B46" s="2" t="s">
        <v>79</v>
      </c>
      <c r="C46" s="21">
        <v>-79290371.609999999</v>
      </c>
    </row>
    <row r="47" spans="1:3" ht="16.5" x14ac:dyDescent="0.25">
      <c r="B47" s="3" t="s">
        <v>56</v>
      </c>
      <c r="C47" s="3">
        <v>-1349611.43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8C1EC-E58E-47EB-AAAF-88DF02B16C2F}">
  <dimension ref="A2:C43"/>
  <sheetViews>
    <sheetView workbookViewId="0">
      <selection activeCell="B4" sqref="B4:C43"/>
    </sheetView>
  </sheetViews>
  <sheetFormatPr defaultRowHeight="14.25" x14ac:dyDescent="0.2"/>
  <cols>
    <col min="1" max="1" width="11.75" customWidth="1"/>
    <col min="2" max="2" width="60" customWidth="1"/>
    <col min="3" max="3" width="15.875" style="10" bestFit="1" customWidth="1"/>
  </cols>
  <sheetData>
    <row r="2" spans="1:3" x14ac:dyDescent="0.2">
      <c r="C2"/>
    </row>
    <row r="4" spans="1:3" ht="15.75" thickBot="1" x14ac:dyDescent="0.3">
      <c r="B4" s="20" t="s">
        <v>68</v>
      </c>
      <c r="C4" s="20" t="s">
        <v>1</v>
      </c>
    </row>
    <row r="5" spans="1:3" ht="17.25" thickBot="1" x14ac:dyDescent="0.3">
      <c r="B5" s="1" t="s">
        <v>2</v>
      </c>
      <c r="C5" s="1">
        <v>-1349611.429999992</v>
      </c>
    </row>
    <row r="6" spans="1:3" ht="15.75" thickTop="1" x14ac:dyDescent="0.2">
      <c r="A6" s="2" t="s">
        <v>3</v>
      </c>
      <c r="B6" s="2" t="s">
        <v>4</v>
      </c>
      <c r="C6" s="21">
        <v>77940760.180000007</v>
      </c>
    </row>
    <row r="7" spans="1:3" ht="15" x14ac:dyDescent="0.2">
      <c r="A7" s="2" t="s">
        <v>54</v>
      </c>
      <c r="B7" s="2" t="s">
        <v>55</v>
      </c>
      <c r="C7" s="21">
        <v>-79290371.609999999</v>
      </c>
    </row>
    <row r="8" spans="1:3" ht="16.5" x14ac:dyDescent="0.25">
      <c r="B8" s="3" t="s">
        <v>5</v>
      </c>
      <c r="C8" s="3">
        <v>-1349611.429999992</v>
      </c>
    </row>
    <row r="9" spans="1:3" x14ac:dyDescent="0.2">
      <c r="C9"/>
    </row>
    <row r="10" spans="1:3" ht="17.25" thickBot="1" x14ac:dyDescent="0.3">
      <c r="B10" s="1" t="s">
        <v>6</v>
      </c>
      <c r="C10" s="1">
        <v>-3058040.09</v>
      </c>
    </row>
    <row r="11" spans="1:3" ht="16.5" thickTop="1" x14ac:dyDescent="0.25">
      <c r="B11" s="4" t="s">
        <v>7</v>
      </c>
      <c r="C11" s="22">
        <v>-3058040.09</v>
      </c>
    </row>
    <row r="12" spans="1:3" ht="15" x14ac:dyDescent="0.2">
      <c r="B12" s="2" t="s">
        <v>8</v>
      </c>
      <c r="C12" s="21">
        <v>0</v>
      </c>
    </row>
    <row r="13" spans="1:3" ht="15" x14ac:dyDescent="0.2">
      <c r="B13" s="2" t="s">
        <v>12</v>
      </c>
      <c r="C13" s="21">
        <v>52504098.149999999</v>
      </c>
    </row>
    <row r="14" spans="1:3" ht="15" x14ac:dyDescent="0.2">
      <c r="A14" s="2" t="s">
        <v>17</v>
      </c>
      <c r="B14" s="2" t="s">
        <v>18</v>
      </c>
      <c r="C14" s="21">
        <v>4766035</v>
      </c>
    </row>
    <row r="15" spans="1:3" ht="15" x14ac:dyDescent="0.2">
      <c r="A15" s="2" t="s">
        <v>13</v>
      </c>
      <c r="B15" s="2" t="s">
        <v>14</v>
      </c>
      <c r="C15" s="21">
        <v>5725287.1499999994</v>
      </c>
    </row>
    <row r="16" spans="1:3" ht="15" x14ac:dyDescent="0.2">
      <c r="A16" s="2" t="s">
        <v>35</v>
      </c>
      <c r="B16" s="2" t="s">
        <v>36</v>
      </c>
      <c r="C16" s="21">
        <v>42012776</v>
      </c>
    </row>
    <row r="17" spans="1:3" ht="15" x14ac:dyDescent="0.2">
      <c r="B17" s="2" t="s">
        <v>15</v>
      </c>
      <c r="C17" s="21">
        <v>52504098.149999999</v>
      </c>
    </row>
    <row r="18" spans="1:3" ht="15" x14ac:dyDescent="0.2">
      <c r="B18" s="2" t="s">
        <v>16</v>
      </c>
      <c r="C18" s="21">
        <v>0</v>
      </c>
    </row>
    <row r="19" spans="1:3" ht="15" x14ac:dyDescent="0.2">
      <c r="B19" s="2" t="s">
        <v>22</v>
      </c>
      <c r="C19" s="21">
        <v>-55562138.240000002</v>
      </c>
    </row>
    <row r="20" spans="1:3" ht="15" x14ac:dyDescent="0.2">
      <c r="A20" s="2" t="s">
        <v>23</v>
      </c>
      <c r="B20" s="2" t="s">
        <v>24</v>
      </c>
      <c r="C20" s="21">
        <v>-13414371</v>
      </c>
    </row>
    <row r="21" spans="1:3" ht="15" x14ac:dyDescent="0.2">
      <c r="A21" s="2" t="s">
        <v>25</v>
      </c>
      <c r="B21" s="2" t="s">
        <v>26</v>
      </c>
      <c r="C21" s="21">
        <v>-3134102.6199999992</v>
      </c>
    </row>
    <row r="22" spans="1:3" ht="15" x14ac:dyDescent="0.2">
      <c r="A22" s="2" t="s">
        <v>9</v>
      </c>
      <c r="B22" s="2" t="s">
        <v>10</v>
      </c>
      <c r="C22" s="21">
        <v>-3844195</v>
      </c>
    </row>
    <row r="23" spans="1:3" ht="15" x14ac:dyDescent="0.2">
      <c r="A23" s="2" t="s">
        <v>40</v>
      </c>
      <c r="B23" s="2" t="s">
        <v>41</v>
      </c>
      <c r="C23" s="21">
        <v>-19703377.620000001</v>
      </c>
    </row>
    <row r="24" spans="1:3" ht="15" x14ac:dyDescent="0.2">
      <c r="A24" s="2" t="s">
        <v>42</v>
      </c>
      <c r="B24" s="2" t="s">
        <v>43</v>
      </c>
      <c r="C24" s="21">
        <v>-6770226</v>
      </c>
    </row>
    <row r="25" spans="1:3" ht="15" x14ac:dyDescent="0.2">
      <c r="A25" s="2" t="s">
        <v>44</v>
      </c>
      <c r="B25" s="2" t="s">
        <v>45</v>
      </c>
      <c r="C25" s="21">
        <v>-624989</v>
      </c>
    </row>
    <row r="26" spans="1:3" ht="15" x14ac:dyDescent="0.2">
      <c r="A26" s="2" t="s">
        <v>46</v>
      </c>
      <c r="B26" s="2" t="s">
        <v>47</v>
      </c>
      <c r="C26" s="21">
        <v>-2775076</v>
      </c>
    </row>
    <row r="27" spans="1:3" ht="15" x14ac:dyDescent="0.2">
      <c r="A27" s="2" t="s">
        <v>48</v>
      </c>
      <c r="B27" s="2" t="s">
        <v>49</v>
      </c>
      <c r="C27" s="21">
        <v>-2556610</v>
      </c>
    </row>
    <row r="28" spans="1:3" ht="15" x14ac:dyDescent="0.2">
      <c r="A28" s="2" t="s">
        <v>50</v>
      </c>
      <c r="B28" s="2" t="s">
        <v>51</v>
      </c>
      <c r="C28" s="21">
        <v>-2739191</v>
      </c>
    </row>
    <row r="29" spans="1:3" ht="15" hidden="1" x14ac:dyDescent="0.2">
      <c r="B29" s="2" t="s">
        <v>29</v>
      </c>
      <c r="C29" s="21">
        <v>-55562138.240000002</v>
      </c>
    </row>
    <row r="30" spans="1:3" ht="15.75" hidden="1" x14ac:dyDescent="0.25">
      <c r="B30" s="4" t="s">
        <v>30</v>
      </c>
      <c r="C30" s="22">
        <v>0</v>
      </c>
    </row>
    <row r="31" spans="1:3" ht="15" hidden="1" x14ac:dyDescent="0.2">
      <c r="B31" s="2" t="s">
        <v>31</v>
      </c>
      <c r="C31" s="21">
        <v>0</v>
      </c>
    </row>
    <row r="32" spans="1:3" ht="15" hidden="1" x14ac:dyDescent="0.2">
      <c r="B32" s="2" t="s">
        <v>32</v>
      </c>
      <c r="C32" s="21">
        <v>0</v>
      </c>
    </row>
    <row r="33" spans="1:3" ht="15.75" hidden="1" x14ac:dyDescent="0.25">
      <c r="B33" s="4" t="s">
        <v>33</v>
      </c>
      <c r="C33" s="22">
        <v>0</v>
      </c>
    </row>
    <row r="34" spans="1:3" ht="15" hidden="1" x14ac:dyDescent="0.2">
      <c r="B34" s="2" t="s">
        <v>31</v>
      </c>
      <c r="C34" s="21">
        <v>0</v>
      </c>
    </row>
    <row r="35" spans="1:3" ht="15" hidden="1" x14ac:dyDescent="0.2">
      <c r="B35" s="2" t="s">
        <v>32</v>
      </c>
      <c r="C35" s="21">
        <v>0</v>
      </c>
    </row>
    <row r="36" spans="1:3" ht="15.75" hidden="1" x14ac:dyDescent="0.25">
      <c r="B36" s="4" t="s">
        <v>34</v>
      </c>
      <c r="C36" s="22">
        <v>0</v>
      </c>
    </row>
    <row r="37" spans="1:3" ht="15" hidden="1" x14ac:dyDescent="0.2">
      <c r="B37" s="2" t="s">
        <v>31</v>
      </c>
      <c r="C37" s="21">
        <v>0</v>
      </c>
    </row>
    <row r="38" spans="1:3" ht="15" hidden="1" x14ac:dyDescent="0.2">
      <c r="B38" s="2" t="s">
        <v>32</v>
      </c>
      <c r="C38" s="21">
        <v>0</v>
      </c>
    </row>
    <row r="39" spans="1:3" hidden="1" x14ac:dyDescent="0.2">
      <c r="C39"/>
    </row>
    <row r="40" spans="1:3" ht="17.25" thickBot="1" x14ac:dyDescent="0.3">
      <c r="B40" s="1" t="s">
        <v>53</v>
      </c>
      <c r="C40" s="1">
        <v>-4407651.5199999921</v>
      </c>
    </row>
    <row r="41" spans="1:3" ht="15.75" thickTop="1" x14ac:dyDescent="0.2">
      <c r="A41" s="2" t="s">
        <v>3</v>
      </c>
      <c r="B41" s="2" t="s">
        <v>78</v>
      </c>
      <c r="C41" s="21">
        <v>108420257.33</v>
      </c>
    </row>
    <row r="42" spans="1:3" ht="15" x14ac:dyDescent="0.2">
      <c r="A42" s="2" t="s">
        <v>54</v>
      </c>
      <c r="B42" s="2" t="s">
        <v>79</v>
      </c>
      <c r="C42" s="21">
        <v>-112827908.84999999</v>
      </c>
    </row>
    <row r="43" spans="1:3" ht="16.5" x14ac:dyDescent="0.25">
      <c r="B43" s="3" t="s">
        <v>56</v>
      </c>
      <c r="C43" s="3">
        <v>-4407651.5199999921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72A60-706B-4949-BCCF-2CE4A7067E23}">
  <dimension ref="A1:C42"/>
  <sheetViews>
    <sheetView topLeftCell="A25" workbookViewId="0">
      <selection activeCell="B47" sqref="B47"/>
    </sheetView>
  </sheetViews>
  <sheetFormatPr defaultRowHeight="14.25" x14ac:dyDescent="0.2"/>
  <cols>
    <col min="1" max="1" width="11.75" customWidth="1"/>
    <col min="2" max="2" width="50.75" customWidth="1"/>
    <col min="3" max="3" width="15.25" style="10" bestFit="1" customWidth="1"/>
  </cols>
  <sheetData>
    <row r="1" spans="1:3" ht="15.75" thickBot="1" x14ac:dyDescent="0.3">
      <c r="C1" s="20" t="s">
        <v>69</v>
      </c>
    </row>
    <row r="2" spans="1:3" x14ac:dyDescent="0.2">
      <c r="C2"/>
    </row>
    <row r="3" spans="1:3" ht="15.75" thickBot="1" x14ac:dyDescent="0.3">
      <c r="C3" s="20" t="s">
        <v>1</v>
      </c>
    </row>
    <row r="4" spans="1:3" x14ac:dyDescent="0.2">
      <c r="C4"/>
    </row>
    <row r="5" spans="1:3" ht="17.25" thickBot="1" x14ac:dyDescent="0.3">
      <c r="B5" s="1" t="s">
        <v>2</v>
      </c>
      <c r="C5" s="1">
        <v>-4407651.5199999958</v>
      </c>
    </row>
    <row r="6" spans="1:3" ht="15.75" thickTop="1" x14ac:dyDescent="0.2">
      <c r="A6" s="2" t="s">
        <v>3</v>
      </c>
      <c r="B6" s="2" t="s">
        <v>4</v>
      </c>
      <c r="C6" s="21">
        <v>108420257.33</v>
      </c>
    </row>
    <row r="7" spans="1:3" ht="15" x14ac:dyDescent="0.2">
      <c r="A7" s="2" t="s">
        <v>54</v>
      </c>
      <c r="B7" s="2" t="s">
        <v>55</v>
      </c>
      <c r="C7" s="21">
        <v>-112827908.84999999</v>
      </c>
    </row>
    <row r="8" spans="1:3" ht="16.5" x14ac:dyDescent="0.25">
      <c r="B8" s="3" t="s">
        <v>5</v>
      </c>
      <c r="C8" s="3">
        <v>-4407651.5199999958</v>
      </c>
    </row>
    <row r="9" spans="1:3" x14ac:dyDescent="0.2">
      <c r="C9"/>
    </row>
    <row r="10" spans="1:3" ht="17.25" thickBot="1" x14ac:dyDescent="0.3">
      <c r="B10" s="1" t="s">
        <v>6</v>
      </c>
      <c r="C10" s="1">
        <v>-10471162.73</v>
      </c>
    </row>
    <row r="11" spans="1:3" ht="16.5" thickTop="1" x14ac:dyDescent="0.25">
      <c r="B11" s="4" t="s">
        <v>7</v>
      </c>
      <c r="C11" s="22">
        <v>-10471162.73</v>
      </c>
    </row>
    <row r="12" spans="1:3" ht="15" x14ac:dyDescent="0.2">
      <c r="B12" s="2" t="s">
        <v>8</v>
      </c>
      <c r="C12" s="21">
        <v>0</v>
      </c>
    </row>
    <row r="13" spans="1:3" ht="15" x14ac:dyDescent="0.2">
      <c r="B13" s="2" t="s">
        <v>12</v>
      </c>
      <c r="C13" s="21">
        <v>34916581.799999997</v>
      </c>
    </row>
    <row r="14" spans="1:3" ht="15" x14ac:dyDescent="0.2">
      <c r="A14" s="2" t="s">
        <v>17</v>
      </c>
      <c r="B14" s="2" t="s">
        <v>18</v>
      </c>
      <c r="C14" s="21">
        <v>4279841</v>
      </c>
    </row>
    <row r="15" spans="1:3" ht="15" x14ac:dyDescent="0.2">
      <c r="A15" s="2" t="s">
        <v>13</v>
      </c>
      <c r="B15" s="2" t="s">
        <v>14</v>
      </c>
      <c r="C15" s="21">
        <v>3671683.8</v>
      </c>
    </row>
    <row r="16" spans="1:3" ht="15" x14ac:dyDescent="0.2">
      <c r="A16" s="2" t="s">
        <v>35</v>
      </c>
      <c r="B16" s="2" t="s">
        <v>36</v>
      </c>
      <c r="C16" s="21">
        <v>26965057</v>
      </c>
    </row>
    <row r="17" spans="1:3" ht="15" x14ac:dyDescent="0.2">
      <c r="B17" s="2" t="s">
        <v>15</v>
      </c>
      <c r="C17" s="21">
        <v>34916581.799999997</v>
      </c>
    </row>
    <row r="18" spans="1:3" ht="15" x14ac:dyDescent="0.2">
      <c r="B18" s="2" t="s">
        <v>16</v>
      </c>
      <c r="C18" s="21">
        <v>0</v>
      </c>
    </row>
    <row r="19" spans="1:3" ht="15" x14ac:dyDescent="0.2">
      <c r="B19" s="2" t="s">
        <v>22</v>
      </c>
      <c r="C19" s="21">
        <v>-45387744.530000001</v>
      </c>
    </row>
    <row r="20" spans="1:3" ht="15" x14ac:dyDescent="0.2">
      <c r="A20" s="2" t="s">
        <v>23</v>
      </c>
      <c r="B20" s="2" t="s">
        <v>24</v>
      </c>
      <c r="C20" s="21">
        <v>-6257564</v>
      </c>
    </row>
    <row r="21" spans="1:3" ht="15" x14ac:dyDescent="0.2">
      <c r="A21" s="2" t="s">
        <v>25</v>
      </c>
      <c r="B21" s="2" t="s">
        <v>26</v>
      </c>
      <c r="C21" s="21">
        <v>-2790516.08</v>
      </c>
    </row>
    <row r="22" spans="1:3" ht="15" x14ac:dyDescent="0.2">
      <c r="A22" s="2" t="s">
        <v>9</v>
      </c>
      <c r="B22" s="2" t="s">
        <v>10</v>
      </c>
      <c r="C22" s="21">
        <v>-2487165</v>
      </c>
    </row>
    <row r="23" spans="1:3" ht="15" x14ac:dyDescent="0.2">
      <c r="A23" s="2" t="s">
        <v>40</v>
      </c>
      <c r="B23" s="2" t="s">
        <v>41</v>
      </c>
      <c r="C23" s="21">
        <v>-18961270.449999999</v>
      </c>
    </row>
    <row r="24" spans="1:3" ht="15" x14ac:dyDescent="0.2">
      <c r="A24" s="2" t="s">
        <v>42</v>
      </c>
      <c r="B24" s="2" t="s">
        <v>43</v>
      </c>
      <c r="C24" s="21">
        <v>-7809531</v>
      </c>
    </row>
    <row r="25" spans="1:3" ht="15" x14ac:dyDescent="0.2">
      <c r="A25" s="2" t="s">
        <v>44</v>
      </c>
      <c r="B25" s="2" t="s">
        <v>45</v>
      </c>
      <c r="C25" s="21">
        <v>-720933</v>
      </c>
    </row>
    <row r="26" spans="1:3" ht="15" x14ac:dyDescent="0.2">
      <c r="A26" s="2" t="s">
        <v>46</v>
      </c>
      <c r="B26" s="2" t="s">
        <v>47</v>
      </c>
      <c r="C26" s="21">
        <v>-3201078</v>
      </c>
    </row>
    <row r="27" spans="1:3" ht="15" x14ac:dyDescent="0.2">
      <c r="A27" s="2" t="s">
        <v>50</v>
      </c>
      <c r="B27" s="2" t="s">
        <v>51</v>
      </c>
      <c r="C27" s="21">
        <v>-3159687</v>
      </c>
    </row>
    <row r="28" spans="1:3" ht="15" x14ac:dyDescent="0.2">
      <c r="B28" s="2" t="s">
        <v>29</v>
      </c>
      <c r="C28" s="21">
        <v>-45387744.530000001</v>
      </c>
    </row>
    <row r="29" spans="1:3" ht="15.75" x14ac:dyDescent="0.25">
      <c r="B29" s="4" t="s">
        <v>30</v>
      </c>
      <c r="C29" s="22">
        <v>0</v>
      </c>
    </row>
    <row r="30" spans="1:3" ht="15" x14ac:dyDescent="0.2">
      <c r="B30" s="2" t="s">
        <v>31</v>
      </c>
      <c r="C30" s="21">
        <v>0</v>
      </c>
    </row>
    <row r="31" spans="1:3" ht="15" x14ac:dyDescent="0.2">
      <c r="B31" s="2" t="s">
        <v>32</v>
      </c>
      <c r="C31" s="21">
        <v>0</v>
      </c>
    </row>
    <row r="32" spans="1:3" ht="15.75" x14ac:dyDescent="0.25">
      <c r="B32" s="4" t="s">
        <v>33</v>
      </c>
      <c r="C32" s="22">
        <v>0</v>
      </c>
    </row>
    <row r="33" spans="1:3" ht="15" x14ac:dyDescent="0.2">
      <c r="B33" s="2" t="s">
        <v>31</v>
      </c>
      <c r="C33" s="21">
        <v>0</v>
      </c>
    </row>
    <row r="34" spans="1:3" ht="15" x14ac:dyDescent="0.2">
      <c r="B34" s="2" t="s">
        <v>32</v>
      </c>
      <c r="C34" s="21">
        <v>0</v>
      </c>
    </row>
    <row r="35" spans="1:3" ht="15.75" x14ac:dyDescent="0.25">
      <c r="B35" s="4" t="s">
        <v>34</v>
      </c>
      <c r="C35" s="22">
        <v>0</v>
      </c>
    </row>
    <row r="36" spans="1:3" ht="15" x14ac:dyDescent="0.2">
      <c r="B36" s="2" t="s">
        <v>31</v>
      </c>
      <c r="C36" s="21">
        <v>0</v>
      </c>
    </row>
    <row r="37" spans="1:3" ht="15" x14ac:dyDescent="0.2">
      <c r="B37" s="2" t="s">
        <v>32</v>
      </c>
      <c r="C37" s="21">
        <v>0</v>
      </c>
    </row>
    <row r="38" spans="1:3" x14ac:dyDescent="0.2">
      <c r="C38"/>
    </row>
    <row r="39" spans="1:3" ht="17.25" thickBot="1" x14ac:dyDescent="0.3">
      <c r="B39" s="1" t="s">
        <v>53</v>
      </c>
      <c r="C39" s="1">
        <v>-14878814.25</v>
      </c>
    </row>
    <row r="40" spans="1:3" ht="15.75" thickTop="1" x14ac:dyDescent="0.2">
      <c r="A40" s="2" t="s">
        <v>3</v>
      </c>
      <c r="B40" s="2" t="s">
        <v>78</v>
      </c>
      <c r="C40" s="21">
        <v>130312269.13</v>
      </c>
    </row>
    <row r="41" spans="1:3" ht="15" x14ac:dyDescent="0.2">
      <c r="A41" s="2" t="s">
        <v>54</v>
      </c>
      <c r="B41" s="2" t="s">
        <v>79</v>
      </c>
      <c r="C41" s="21">
        <v>-145191083.38</v>
      </c>
    </row>
    <row r="42" spans="1:3" ht="16.5" x14ac:dyDescent="0.25">
      <c r="B42" s="3" t="s">
        <v>56</v>
      </c>
      <c r="C42" s="3">
        <v>-14878814.25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67F2D-3CB8-439E-BD6F-D16BEE77A1D5}">
  <dimension ref="A1:C43"/>
  <sheetViews>
    <sheetView workbookViewId="0">
      <selection activeCell="B17" sqref="B17"/>
    </sheetView>
  </sheetViews>
  <sheetFormatPr defaultRowHeight="14.25" x14ac:dyDescent="0.2"/>
  <cols>
    <col min="1" max="1" width="11.75" customWidth="1"/>
    <col min="2" max="2" width="50.75" customWidth="1"/>
    <col min="3" max="3" width="16.375" style="10" bestFit="1" customWidth="1"/>
  </cols>
  <sheetData>
    <row r="1" spans="1:3" ht="15.75" thickBot="1" x14ac:dyDescent="0.3">
      <c r="C1" s="20" t="s">
        <v>70</v>
      </c>
    </row>
    <row r="2" spans="1:3" x14ac:dyDescent="0.2">
      <c r="C2"/>
    </row>
    <row r="3" spans="1:3" ht="15.75" thickBot="1" x14ac:dyDescent="0.3">
      <c r="C3" s="20" t="s">
        <v>1</v>
      </c>
    </row>
    <row r="4" spans="1:3" x14ac:dyDescent="0.2">
      <c r="C4"/>
    </row>
    <row r="5" spans="1:3" ht="17.25" thickBot="1" x14ac:dyDescent="0.3">
      <c r="B5" s="1" t="s">
        <v>2</v>
      </c>
      <c r="C5" s="1">
        <v>-14878814.25</v>
      </c>
    </row>
    <row r="6" spans="1:3" ht="15.75" thickTop="1" x14ac:dyDescent="0.2">
      <c r="A6" s="2" t="s">
        <v>3</v>
      </c>
      <c r="B6" s="2" t="s">
        <v>4</v>
      </c>
      <c r="C6" s="21">
        <v>130312269.13</v>
      </c>
    </row>
    <row r="7" spans="1:3" ht="15" x14ac:dyDescent="0.2">
      <c r="A7" s="2" t="s">
        <v>54</v>
      </c>
      <c r="B7" s="2" t="s">
        <v>55</v>
      </c>
      <c r="C7" s="21">
        <v>-145191083.38</v>
      </c>
    </row>
    <row r="8" spans="1:3" ht="16.5" x14ac:dyDescent="0.25">
      <c r="B8" s="3" t="s">
        <v>5</v>
      </c>
      <c r="C8" s="3">
        <v>-14878814.25</v>
      </c>
    </row>
    <row r="9" spans="1:3" x14ac:dyDescent="0.2">
      <c r="C9"/>
    </row>
    <row r="10" spans="1:3" ht="17.25" thickBot="1" x14ac:dyDescent="0.3">
      <c r="B10" s="1" t="s">
        <v>6</v>
      </c>
      <c r="C10" s="1">
        <v>-4097371.600000001</v>
      </c>
    </row>
    <row r="11" spans="1:3" ht="16.5" thickTop="1" x14ac:dyDescent="0.25">
      <c r="B11" s="4" t="s">
        <v>7</v>
      </c>
      <c r="C11" s="22">
        <v>-4097371.600000001</v>
      </c>
    </row>
    <row r="12" spans="1:3" ht="15" x14ac:dyDescent="0.2">
      <c r="B12" s="2" t="s">
        <v>8</v>
      </c>
      <c r="C12" s="21">
        <v>0</v>
      </c>
    </row>
    <row r="13" spans="1:3" ht="15" x14ac:dyDescent="0.2">
      <c r="B13" s="2" t="s">
        <v>12</v>
      </c>
      <c r="C13" s="21">
        <v>45705839.700000003</v>
      </c>
    </row>
    <row r="14" spans="1:3" ht="15" x14ac:dyDescent="0.2">
      <c r="A14" s="2" t="s">
        <v>17</v>
      </c>
      <c r="B14" s="2" t="s">
        <v>18</v>
      </c>
      <c r="C14" s="21">
        <v>4680608</v>
      </c>
    </row>
    <row r="15" spans="1:3" ht="15" x14ac:dyDescent="0.2">
      <c r="A15" s="2" t="s">
        <v>13</v>
      </c>
      <c r="B15" s="2" t="s">
        <v>14</v>
      </c>
      <c r="C15" s="21">
        <v>4929557.6999999993</v>
      </c>
    </row>
    <row r="16" spans="1:3" ht="15" x14ac:dyDescent="0.2">
      <c r="A16" s="2" t="s">
        <v>35</v>
      </c>
      <c r="B16" s="2" t="s">
        <v>36</v>
      </c>
      <c r="C16" s="21">
        <v>36095674</v>
      </c>
    </row>
    <row r="17" spans="1:3" ht="15" x14ac:dyDescent="0.2">
      <c r="B17" s="2" t="s">
        <v>15</v>
      </c>
      <c r="C17" s="21">
        <v>45705839.700000003</v>
      </c>
    </row>
    <row r="18" spans="1:3" ht="15" x14ac:dyDescent="0.2">
      <c r="B18" s="2" t="s">
        <v>16</v>
      </c>
      <c r="C18" s="21">
        <v>0</v>
      </c>
    </row>
    <row r="19" spans="1:3" ht="15" x14ac:dyDescent="0.2">
      <c r="B19" s="2" t="s">
        <v>22</v>
      </c>
      <c r="C19" s="21">
        <v>-49803211.299999997</v>
      </c>
    </row>
    <row r="20" spans="1:3" ht="15" x14ac:dyDescent="0.2">
      <c r="A20" s="2" t="s">
        <v>23</v>
      </c>
      <c r="B20" s="2" t="s">
        <v>24</v>
      </c>
      <c r="C20" s="21">
        <v>-9016878</v>
      </c>
    </row>
    <row r="21" spans="1:3" ht="15" x14ac:dyDescent="0.2">
      <c r="A21" s="2" t="s">
        <v>25</v>
      </c>
      <c r="B21" s="2" t="s">
        <v>26</v>
      </c>
      <c r="C21" s="21">
        <v>-2743659.2999999989</v>
      </c>
    </row>
    <row r="22" spans="1:3" ht="15" x14ac:dyDescent="0.2">
      <c r="A22" s="2" t="s">
        <v>9</v>
      </c>
      <c r="B22" s="2" t="s">
        <v>10</v>
      </c>
      <c r="C22" s="21">
        <v>-3231956</v>
      </c>
    </row>
    <row r="23" spans="1:3" ht="15" x14ac:dyDescent="0.2">
      <c r="A23" s="2" t="s">
        <v>40</v>
      </c>
      <c r="B23" s="2" t="s">
        <v>41</v>
      </c>
      <c r="C23" s="21">
        <v>-15988151</v>
      </c>
    </row>
    <row r="24" spans="1:3" ht="15" x14ac:dyDescent="0.2">
      <c r="A24" s="2" t="s">
        <v>42</v>
      </c>
      <c r="B24" s="2" t="s">
        <v>43</v>
      </c>
      <c r="C24" s="21">
        <v>-8428805</v>
      </c>
    </row>
    <row r="25" spans="1:3" ht="15" x14ac:dyDescent="0.2">
      <c r="A25" s="2" t="s">
        <v>44</v>
      </c>
      <c r="B25" s="2" t="s">
        <v>45</v>
      </c>
      <c r="C25" s="21">
        <v>-778101</v>
      </c>
    </row>
    <row r="26" spans="1:3" ht="15" x14ac:dyDescent="0.2">
      <c r="A26" s="2" t="s">
        <v>46</v>
      </c>
      <c r="B26" s="2" t="s">
        <v>47</v>
      </c>
      <c r="C26" s="21">
        <v>-3454916</v>
      </c>
    </row>
    <row r="27" spans="1:3" ht="15" x14ac:dyDescent="0.2">
      <c r="A27" s="2" t="s">
        <v>48</v>
      </c>
      <c r="B27" s="2" t="s">
        <v>49</v>
      </c>
      <c r="C27" s="21">
        <v>-2750502</v>
      </c>
    </row>
    <row r="28" spans="1:3" ht="15" x14ac:dyDescent="0.2">
      <c r="A28" s="2" t="s">
        <v>50</v>
      </c>
      <c r="B28" s="2" t="s">
        <v>51</v>
      </c>
      <c r="C28" s="21">
        <v>-3410243</v>
      </c>
    </row>
    <row r="29" spans="1:3" ht="15" x14ac:dyDescent="0.2">
      <c r="B29" s="2" t="s">
        <v>29</v>
      </c>
      <c r="C29" s="21">
        <v>-49803211.299999997</v>
      </c>
    </row>
    <row r="30" spans="1:3" ht="15.75" x14ac:dyDescent="0.25">
      <c r="B30" s="4" t="s">
        <v>30</v>
      </c>
      <c r="C30" s="22">
        <v>0</v>
      </c>
    </row>
    <row r="31" spans="1:3" ht="15" x14ac:dyDescent="0.2">
      <c r="B31" s="2" t="s">
        <v>31</v>
      </c>
      <c r="C31" s="21">
        <v>0</v>
      </c>
    </row>
    <row r="32" spans="1:3" ht="15" x14ac:dyDescent="0.2">
      <c r="B32" s="2" t="s">
        <v>32</v>
      </c>
      <c r="C32" s="21">
        <v>0</v>
      </c>
    </row>
    <row r="33" spans="1:3" ht="15.75" x14ac:dyDescent="0.25">
      <c r="B33" s="4" t="s">
        <v>33</v>
      </c>
      <c r="C33" s="22">
        <v>0</v>
      </c>
    </row>
    <row r="34" spans="1:3" ht="15" x14ac:dyDescent="0.2">
      <c r="B34" s="2" t="s">
        <v>31</v>
      </c>
      <c r="C34" s="21">
        <v>0</v>
      </c>
    </row>
    <row r="35" spans="1:3" ht="15" x14ac:dyDescent="0.2">
      <c r="B35" s="2" t="s">
        <v>32</v>
      </c>
      <c r="C35" s="21">
        <v>0</v>
      </c>
    </row>
    <row r="36" spans="1:3" ht="15.75" x14ac:dyDescent="0.25">
      <c r="B36" s="4" t="s">
        <v>34</v>
      </c>
      <c r="C36" s="22">
        <v>0</v>
      </c>
    </row>
    <row r="37" spans="1:3" ht="15" x14ac:dyDescent="0.2">
      <c r="B37" s="2" t="s">
        <v>31</v>
      </c>
      <c r="C37" s="21">
        <v>0</v>
      </c>
    </row>
    <row r="38" spans="1:3" ht="15" x14ac:dyDescent="0.2">
      <c r="B38" s="2" t="s">
        <v>32</v>
      </c>
      <c r="C38" s="21">
        <v>0</v>
      </c>
    </row>
    <row r="39" spans="1:3" x14ac:dyDescent="0.2">
      <c r="C39"/>
    </row>
    <row r="40" spans="1:3" ht="17.25" thickBot="1" x14ac:dyDescent="0.3">
      <c r="B40" s="1" t="s">
        <v>53</v>
      </c>
      <c r="C40" s="1">
        <v>-18976185.850000001</v>
      </c>
    </row>
    <row r="41" spans="1:3" ht="15.75" thickTop="1" x14ac:dyDescent="0.2">
      <c r="A41" s="2" t="s">
        <v>3</v>
      </c>
      <c r="B41" s="2" t="s">
        <v>78</v>
      </c>
      <c r="C41" s="21">
        <v>159088666.83000001</v>
      </c>
    </row>
    <row r="42" spans="1:3" ht="15" x14ac:dyDescent="0.2">
      <c r="A42" s="2" t="s">
        <v>54</v>
      </c>
      <c r="B42" s="2" t="s">
        <v>79</v>
      </c>
      <c r="C42" s="21">
        <v>-178064852.68000001</v>
      </c>
    </row>
    <row r="43" spans="1:3" ht="16.5" x14ac:dyDescent="0.25">
      <c r="B43" s="3" t="s">
        <v>56</v>
      </c>
      <c r="C43" s="3">
        <v>-18976185.850000001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CD355-2A71-4647-BAAB-BDF1BC3676D9}">
  <dimension ref="A1:C44"/>
  <sheetViews>
    <sheetView topLeftCell="A22" workbookViewId="0">
      <selection activeCell="B48" sqref="B48"/>
    </sheetView>
  </sheetViews>
  <sheetFormatPr defaultRowHeight="14.25" x14ac:dyDescent="0.2"/>
  <cols>
    <col min="1" max="1" width="11.75" customWidth="1"/>
    <col min="2" max="2" width="50.75" customWidth="1"/>
    <col min="3" max="3" width="16.375" style="10" bestFit="1" customWidth="1"/>
  </cols>
  <sheetData>
    <row r="1" spans="1:3" ht="15.75" thickBot="1" x14ac:dyDescent="0.3">
      <c r="C1" s="20" t="s">
        <v>71</v>
      </c>
    </row>
    <row r="2" spans="1:3" x14ac:dyDescent="0.2">
      <c r="C2"/>
    </row>
    <row r="3" spans="1:3" ht="15.75" thickBot="1" x14ac:dyDescent="0.3">
      <c r="C3" s="20" t="s">
        <v>1</v>
      </c>
    </row>
    <row r="4" spans="1:3" x14ac:dyDescent="0.2">
      <c r="C4"/>
    </row>
    <row r="5" spans="1:3" ht="17.25" thickBot="1" x14ac:dyDescent="0.3">
      <c r="B5" s="1" t="s">
        <v>2</v>
      </c>
      <c r="C5" s="1">
        <v>-18976185.84999999</v>
      </c>
    </row>
    <row r="6" spans="1:3" ht="15.75" thickTop="1" x14ac:dyDescent="0.2">
      <c r="A6" s="2" t="s">
        <v>3</v>
      </c>
      <c r="B6" s="2" t="s">
        <v>4</v>
      </c>
      <c r="C6" s="21">
        <v>159088666.83000001</v>
      </c>
    </row>
    <row r="7" spans="1:3" ht="15" x14ac:dyDescent="0.2">
      <c r="A7" s="2" t="s">
        <v>54</v>
      </c>
      <c r="B7" s="2" t="s">
        <v>55</v>
      </c>
      <c r="C7" s="21">
        <v>-178064852.68000001</v>
      </c>
    </row>
    <row r="8" spans="1:3" ht="16.5" x14ac:dyDescent="0.25">
      <c r="B8" s="3" t="s">
        <v>5</v>
      </c>
      <c r="C8" s="3">
        <v>-18976185.84999999</v>
      </c>
    </row>
    <row r="9" spans="1:3" x14ac:dyDescent="0.2">
      <c r="C9"/>
    </row>
    <row r="10" spans="1:3" ht="17.25" thickBot="1" x14ac:dyDescent="0.3">
      <c r="B10" s="1" t="s">
        <v>6</v>
      </c>
      <c r="C10" s="1">
        <v>1449060.149999999</v>
      </c>
    </row>
    <row r="11" spans="1:3" ht="16.5" thickTop="1" x14ac:dyDescent="0.25">
      <c r="B11" s="4" t="s">
        <v>7</v>
      </c>
      <c r="C11" s="22">
        <v>1449060.149999999</v>
      </c>
    </row>
    <row r="12" spans="1:3" ht="15" x14ac:dyDescent="0.2">
      <c r="B12" s="2" t="s">
        <v>8</v>
      </c>
      <c r="C12" s="21">
        <v>0</v>
      </c>
    </row>
    <row r="13" spans="1:3" ht="15" x14ac:dyDescent="0.2">
      <c r="B13" s="2" t="s">
        <v>12</v>
      </c>
      <c r="C13" s="21">
        <v>46713601.049999997</v>
      </c>
    </row>
    <row r="14" spans="1:3" ht="15" x14ac:dyDescent="0.2">
      <c r="A14" s="2" t="s">
        <v>17</v>
      </c>
      <c r="B14" s="2" t="s">
        <v>18</v>
      </c>
      <c r="C14" s="21">
        <v>4500362</v>
      </c>
    </row>
    <row r="15" spans="1:3" ht="15" x14ac:dyDescent="0.2">
      <c r="A15" s="2" t="s">
        <v>13</v>
      </c>
      <c r="B15" s="2" t="s">
        <v>14</v>
      </c>
      <c r="C15" s="21">
        <v>5093593.05</v>
      </c>
    </row>
    <row r="16" spans="1:3" ht="15" x14ac:dyDescent="0.2">
      <c r="A16" s="2" t="s">
        <v>35</v>
      </c>
      <c r="B16" s="2" t="s">
        <v>36</v>
      </c>
      <c r="C16" s="21">
        <v>37119646</v>
      </c>
    </row>
    <row r="17" spans="1:3" ht="15" x14ac:dyDescent="0.2">
      <c r="B17" s="2" t="s">
        <v>15</v>
      </c>
      <c r="C17" s="21">
        <v>46713601.049999997</v>
      </c>
    </row>
    <row r="18" spans="1:3" ht="15" x14ac:dyDescent="0.2">
      <c r="B18" s="2" t="s">
        <v>16</v>
      </c>
      <c r="C18" s="21">
        <v>-664747.14999999851</v>
      </c>
    </row>
    <row r="19" spans="1:3" ht="15" x14ac:dyDescent="0.2">
      <c r="A19" s="2" t="s">
        <v>19</v>
      </c>
      <c r="B19" s="2" t="s">
        <v>20</v>
      </c>
      <c r="C19" s="21">
        <v>-664747.14999999851</v>
      </c>
    </row>
    <row r="20" spans="1:3" ht="15" x14ac:dyDescent="0.2">
      <c r="B20" s="2" t="s">
        <v>21</v>
      </c>
      <c r="C20" s="21">
        <v>-664747.14999999851</v>
      </c>
    </row>
    <row r="21" spans="1:3" ht="15" x14ac:dyDescent="0.2">
      <c r="B21" s="2" t="s">
        <v>22</v>
      </c>
      <c r="C21" s="21">
        <v>-44599793.75</v>
      </c>
    </row>
    <row r="22" spans="1:3" ht="15" x14ac:dyDescent="0.2">
      <c r="A22" s="2" t="s">
        <v>23</v>
      </c>
      <c r="B22" s="2" t="s">
        <v>24</v>
      </c>
      <c r="C22" s="21">
        <v>-8770772</v>
      </c>
    </row>
    <row r="23" spans="1:3" ht="15" x14ac:dyDescent="0.2">
      <c r="A23" s="2" t="s">
        <v>25</v>
      </c>
      <c r="B23" s="2" t="s">
        <v>26</v>
      </c>
      <c r="C23" s="21">
        <v>-2344386.75</v>
      </c>
    </row>
    <row r="24" spans="1:3" ht="15" x14ac:dyDescent="0.2">
      <c r="A24" s="2" t="s">
        <v>9</v>
      </c>
      <c r="B24" s="2" t="s">
        <v>10</v>
      </c>
      <c r="C24" s="21">
        <v>-3162359</v>
      </c>
    </row>
    <row r="25" spans="1:3" ht="15" x14ac:dyDescent="0.2">
      <c r="A25" s="2" t="s">
        <v>40</v>
      </c>
      <c r="B25" s="2" t="s">
        <v>41</v>
      </c>
      <c r="C25" s="21">
        <v>-16485249</v>
      </c>
    </row>
    <row r="26" spans="1:3" ht="15" x14ac:dyDescent="0.2">
      <c r="A26" s="2" t="s">
        <v>42</v>
      </c>
      <c r="B26" s="2" t="s">
        <v>43</v>
      </c>
      <c r="C26" s="21">
        <v>-7256668</v>
      </c>
    </row>
    <row r="27" spans="1:3" ht="15" x14ac:dyDescent="0.2">
      <c r="A27" s="2" t="s">
        <v>44</v>
      </c>
      <c r="B27" s="2" t="s">
        <v>45</v>
      </c>
      <c r="C27" s="21">
        <v>-669895</v>
      </c>
    </row>
    <row r="28" spans="1:3" ht="15" x14ac:dyDescent="0.2">
      <c r="A28" s="2" t="s">
        <v>46</v>
      </c>
      <c r="B28" s="2" t="s">
        <v>47</v>
      </c>
      <c r="C28" s="21">
        <v>-2974463</v>
      </c>
    </row>
    <row r="29" spans="1:3" ht="15" x14ac:dyDescent="0.2">
      <c r="A29" s="2" t="s">
        <v>50</v>
      </c>
      <c r="B29" s="2" t="s">
        <v>51</v>
      </c>
      <c r="C29" s="21">
        <v>-2936001</v>
      </c>
    </row>
    <row r="30" spans="1:3" ht="15" x14ac:dyDescent="0.2">
      <c r="B30" s="2" t="s">
        <v>29</v>
      </c>
      <c r="C30" s="21">
        <v>-44599793.75</v>
      </c>
    </row>
    <row r="31" spans="1:3" ht="15.75" x14ac:dyDescent="0.25">
      <c r="B31" s="4" t="s">
        <v>30</v>
      </c>
      <c r="C31" s="22">
        <v>0</v>
      </c>
    </row>
    <row r="32" spans="1:3" ht="15" x14ac:dyDescent="0.2">
      <c r="B32" s="2" t="s">
        <v>31</v>
      </c>
      <c r="C32" s="21">
        <v>0</v>
      </c>
    </row>
    <row r="33" spans="1:3" ht="15" x14ac:dyDescent="0.2">
      <c r="B33" s="2" t="s">
        <v>32</v>
      </c>
      <c r="C33" s="21">
        <v>0</v>
      </c>
    </row>
    <row r="34" spans="1:3" ht="15.75" x14ac:dyDescent="0.25">
      <c r="B34" s="4" t="s">
        <v>33</v>
      </c>
      <c r="C34" s="22">
        <v>0</v>
      </c>
    </row>
    <row r="35" spans="1:3" ht="15" x14ac:dyDescent="0.2">
      <c r="B35" s="2" t="s">
        <v>31</v>
      </c>
      <c r="C35" s="21">
        <v>0</v>
      </c>
    </row>
    <row r="36" spans="1:3" ht="15" x14ac:dyDescent="0.2">
      <c r="B36" s="2" t="s">
        <v>32</v>
      </c>
      <c r="C36" s="21">
        <v>0</v>
      </c>
    </row>
    <row r="37" spans="1:3" ht="15.75" x14ac:dyDescent="0.25">
      <c r="B37" s="4" t="s">
        <v>34</v>
      </c>
      <c r="C37" s="22">
        <v>0</v>
      </c>
    </row>
    <row r="38" spans="1:3" ht="15" x14ac:dyDescent="0.2">
      <c r="B38" s="2" t="s">
        <v>31</v>
      </c>
      <c r="C38" s="21">
        <v>0</v>
      </c>
    </row>
    <row r="39" spans="1:3" ht="15" x14ac:dyDescent="0.2">
      <c r="B39" s="2" t="s">
        <v>32</v>
      </c>
      <c r="C39" s="21">
        <v>0</v>
      </c>
    </row>
    <row r="40" spans="1:3" x14ac:dyDescent="0.2">
      <c r="C40"/>
    </row>
    <row r="41" spans="1:3" ht="17.25" thickBot="1" x14ac:dyDescent="0.3">
      <c r="B41" s="1" t="s">
        <v>53</v>
      </c>
      <c r="C41" s="1">
        <v>-17527125.699999992</v>
      </c>
    </row>
    <row r="42" spans="1:3" ht="15.75" thickTop="1" x14ac:dyDescent="0.2">
      <c r="A42" s="2" t="s">
        <v>3</v>
      </c>
      <c r="B42" s="2" t="s">
        <v>78</v>
      </c>
      <c r="C42" s="21">
        <v>189368774.88</v>
      </c>
    </row>
    <row r="43" spans="1:3" ht="15" x14ac:dyDescent="0.2">
      <c r="A43" s="2" t="s">
        <v>54</v>
      </c>
      <c r="B43" s="2" t="s">
        <v>79</v>
      </c>
      <c r="C43" s="21">
        <v>-206895900.58000001</v>
      </c>
    </row>
    <row r="44" spans="1:3" ht="16.5" x14ac:dyDescent="0.25">
      <c r="B44" s="3" t="s">
        <v>56</v>
      </c>
      <c r="C44" s="3">
        <v>-17527125.699999992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E64F6-42F8-465F-B0E5-56388C3CB142}">
  <dimension ref="A1:C45"/>
  <sheetViews>
    <sheetView workbookViewId="0">
      <selection activeCell="B49" sqref="B49"/>
    </sheetView>
  </sheetViews>
  <sheetFormatPr defaultRowHeight="14.25" x14ac:dyDescent="0.2"/>
  <cols>
    <col min="1" max="1" width="11.75" customWidth="1"/>
    <col min="2" max="2" width="50.75" customWidth="1"/>
    <col min="3" max="3" width="16.375" style="10" bestFit="1" customWidth="1"/>
  </cols>
  <sheetData>
    <row r="1" spans="1:3" ht="15.75" thickBot="1" x14ac:dyDescent="0.3">
      <c r="C1" s="20" t="s">
        <v>72</v>
      </c>
    </row>
    <row r="2" spans="1:3" x14ac:dyDescent="0.2">
      <c r="C2"/>
    </row>
    <row r="3" spans="1:3" ht="15.75" thickBot="1" x14ac:dyDescent="0.3">
      <c r="C3" s="20" t="s">
        <v>1</v>
      </c>
    </row>
    <row r="4" spans="1:3" x14ac:dyDescent="0.2">
      <c r="C4"/>
    </row>
    <row r="5" spans="1:3" ht="17.25" thickBot="1" x14ac:dyDescent="0.3">
      <c r="B5" s="1" t="s">
        <v>2</v>
      </c>
      <c r="C5" s="1">
        <v>-17527125.700000022</v>
      </c>
    </row>
    <row r="6" spans="1:3" ht="15.75" thickTop="1" x14ac:dyDescent="0.2">
      <c r="A6" s="2" t="s">
        <v>3</v>
      </c>
      <c r="B6" s="2" t="s">
        <v>4</v>
      </c>
      <c r="C6" s="21">
        <v>189368774.88</v>
      </c>
    </row>
    <row r="7" spans="1:3" ht="15" x14ac:dyDescent="0.2">
      <c r="A7" s="2" t="s">
        <v>54</v>
      </c>
      <c r="B7" s="2" t="s">
        <v>55</v>
      </c>
      <c r="C7" s="21">
        <v>-206895900.58000001</v>
      </c>
    </row>
    <row r="8" spans="1:3" ht="16.5" x14ac:dyDescent="0.25">
      <c r="B8" s="3" t="s">
        <v>5</v>
      </c>
      <c r="C8" s="3">
        <v>-17527125.700000022</v>
      </c>
    </row>
    <row r="9" spans="1:3" x14ac:dyDescent="0.2">
      <c r="C9"/>
    </row>
    <row r="10" spans="1:3" ht="17.25" thickBot="1" x14ac:dyDescent="0.3">
      <c r="B10" s="1" t="s">
        <v>6</v>
      </c>
      <c r="C10" s="1">
        <v>-845716.64999999851</v>
      </c>
    </row>
    <row r="11" spans="1:3" ht="16.5" thickTop="1" x14ac:dyDescent="0.25">
      <c r="B11" s="4" t="s">
        <v>7</v>
      </c>
      <c r="C11" s="22">
        <v>-845716.64999999851</v>
      </c>
    </row>
    <row r="12" spans="1:3" ht="15" x14ac:dyDescent="0.2">
      <c r="B12" s="2" t="s">
        <v>8</v>
      </c>
      <c r="C12" s="21">
        <v>0</v>
      </c>
    </row>
    <row r="13" spans="1:3" ht="15" x14ac:dyDescent="0.2">
      <c r="B13" s="2" t="s">
        <v>12</v>
      </c>
      <c r="C13" s="21">
        <v>40247445.549999997</v>
      </c>
    </row>
    <row r="14" spans="1:3" ht="15" x14ac:dyDescent="0.2">
      <c r="A14" s="2" t="s">
        <v>17</v>
      </c>
      <c r="B14" s="2" t="s">
        <v>18</v>
      </c>
      <c r="C14" s="21">
        <v>3224587.5</v>
      </c>
    </row>
    <row r="15" spans="1:3" ht="15" x14ac:dyDescent="0.2">
      <c r="A15" s="2" t="s">
        <v>13</v>
      </c>
      <c r="B15" s="2" t="s">
        <v>14</v>
      </c>
      <c r="C15" s="21">
        <v>4501039.05</v>
      </c>
    </row>
    <row r="16" spans="1:3" ht="15" x14ac:dyDescent="0.2">
      <c r="A16" s="2" t="s">
        <v>35</v>
      </c>
      <c r="B16" s="2" t="s">
        <v>36</v>
      </c>
      <c r="C16" s="21">
        <v>32521819</v>
      </c>
    </row>
    <row r="17" spans="1:3" ht="15" x14ac:dyDescent="0.2">
      <c r="B17" s="2" t="s">
        <v>15</v>
      </c>
      <c r="C17" s="21">
        <v>40247445.549999997</v>
      </c>
    </row>
    <row r="18" spans="1:3" ht="15" x14ac:dyDescent="0.2">
      <c r="B18" s="2" t="s">
        <v>16</v>
      </c>
      <c r="C18" s="21">
        <v>-1185213</v>
      </c>
    </row>
    <row r="19" spans="1:3" ht="15" x14ac:dyDescent="0.2">
      <c r="A19" s="2" t="s">
        <v>19</v>
      </c>
      <c r="B19" s="2" t="s">
        <v>20</v>
      </c>
      <c r="C19" s="21">
        <v>-1185213</v>
      </c>
    </row>
    <row r="20" spans="1:3" ht="15" x14ac:dyDescent="0.2">
      <c r="B20" s="2" t="s">
        <v>21</v>
      </c>
      <c r="C20" s="21">
        <v>-1185213</v>
      </c>
    </row>
    <row r="21" spans="1:3" ht="15" x14ac:dyDescent="0.2">
      <c r="B21" s="2" t="s">
        <v>22</v>
      </c>
      <c r="C21" s="21">
        <v>-39907949.200000003</v>
      </c>
    </row>
    <row r="22" spans="1:3" ht="15" x14ac:dyDescent="0.2">
      <c r="A22" s="2" t="s">
        <v>23</v>
      </c>
      <c r="B22" s="2" t="s">
        <v>24</v>
      </c>
      <c r="C22" s="21">
        <v>-6370899</v>
      </c>
    </row>
    <row r="23" spans="1:3" ht="15" x14ac:dyDescent="0.2">
      <c r="A23" s="2" t="s">
        <v>25</v>
      </c>
      <c r="B23" s="2" t="s">
        <v>26</v>
      </c>
      <c r="C23" s="21">
        <v>-2301932.6999999988</v>
      </c>
    </row>
    <row r="24" spans="1:3" ht="15" x14ac:dyDescent="0.2">
      <c r="A24" s="2" t="s">
        <v>9</v>
      </c>
      <c r="B24" s="2" t="s">
        <v>10</v>
      </c>
      <c r="C24" s="21">
        <v>-2514892</v>
      </c>
    </row>
    <row r="25" spans="1:3" ht="15" x14ac:dyDescent="0.2">
      <c r="A25" s="2" t="s">
        <v>40</v>
      </c>
      <c r="B25" s="2" t="s">
        <v>41</v>
      </c>
      <c r="C25" s="21">
        <v>-13674827.5</v>
      </c>
    </row>
    <row r="26" spans="1:3" ht="15" x14ac:dyDescent="0.2">
      <c r="A26" s="2" t="s">
        <v>42</v>
      </c>
      <c r="B26" s="2" t="s">
        <v>43</v>
      </c>
      <c r="C26" s="21">
        <v>-7225878</v>
      </c>
    </row>
    <row r="27" spans="1:3" ht="15" x14ac:dyDescent="0.2">
      <c r="A27" s="2" t="s">
        <v>44</v>
      </c>
      <c r="B27" s="2" t="s">
        <v>45</v>
      </c>
      <c r="C27" s="21">
        <v>-667053</v>
      </c>
    </row>
    <row r="28" spans="1:3" ht="15" x14ac:dyDescent="0.2">
      <c r="A28" s="2" t="s">
        <v>46</v>
      </c>
      <c r="B28" s="2" t="s">
        <v>47</v>
      </c>
      <c r="C28" s="21">
        <v>-2961844</v>
      </c>
    </row>
    <row r="29" spans="1:3" ht="15" x14ac:dyDescent="0.2">
      <c r="A29" s="2" t="s">
        <v>48</v>
      </c>
      <c r="B29" s="2" t="s">
        <v>49</v>
      </c>
      <c r="C29" s="21">
        <v>-1267081</v>
      </c>
    </row>
    <row r="30" spans="1:3" ht="15" x14ac:dyDescent="0.2">
      <c r="A30" s="2" t="s">
        <v>50</v>
      </c>
      <c r="B30" s="2" t="s">
        <v>51</v>
      </c>
      <c r="C30" s="21">
        <v>-2923542</v>
      </c>
    </row>
    <row r="31" spans="1:3" ht="15" x14ac:dyDescent="0.2">
      <c r="B31" s="2" t="s">
        <v>29</v>
      </c>
      <c r="C31" s="21">
        <v>-39907949.200000003</v>
      </c>
    </row>
    <row r="32" spans="1:3" ht="15.75" x14ac:dyDescent="0.25">
      <c r="B32" s="4" t="s">
        <v>30</v>
      </c>
      <c r="C32" s="22">
        <v>0</v>
      </c>
    </row>
    <row r="33" spans="1:3" ht="15" x14ac:dyDescent="0.2">
      <c r="B33" s="2" t="s">
        <v>31</v>
      </c>
      <c r="C33" s="21">
        <v>0</v>
      </c>
    </row>
    <row r="34" spans="1:3" ht="15" x14ac:dyDescent="0.2">
      <c r="B34" s="2" t="s">
        <v>32</v>
      </c>
      <c r="C34" s="21">
        <v>0</v>
      </c>
    </row>
    <row r="35" spans="1:3" ht="15.75" x14ac:dyDescent="0.25">
      <c r="B35" s="4" t="s">
        <v>33</v>
      </c>
      <c r="C35" s="22">
        <v>0</v>
      </c>
    </row>
    <row r="36" spans="1:3" ht="15" x14ac:dyDescent="0.2">
      <c r="B36" s="2" t="s">
        <v>31</v>
      </c>
      <c r="C36" s="21">
        <v>0</v>
      </c>
    </row>
    <row r="37" spans="1:3" ht="15" x14ac:dyDescent="0.2">
      <c r="B37" s="2" t="s">
        <v>32</v>
      </c>
      <c r="C37" s="21">
        <v>0</v>
      </c>
    </row>
    <row r="38" spans="1:3" ht="15.75" x14ac:dyDescent="0.25">
      <c r="B38" s="4" t="s">
        <v>34</v>
      </c>
      <c r="C38" s="22">
        <v>0</v>
      </c>
    </row>
    <row r="39" spans="1:3" ht="15" x14ac:dyDescent="0.2">
      <c r="B39" s="2" t="s">
        <v>31</v>
      </c>
      <c r="C39" s="21">
        <v>0</v>
      </c>
    </row>
    <row r="40" spans="1:3" ht="15" x14ac:dyDescent="0.2">
      <c r="B40" s="2" t="s">
        <v>32</v>
      </c>
      <c r="C40" s="21">
        <v>0</v>
      </c>
    </row>
    <row r="41" spans="1:3" x14ac:dyDescent="0.2">
      <c r="C41"/>
    </row>
    <row r="42" spans="1:3" ht="17.25" thickBot="1" x14ac:dyDescent="0.3">
      <c r="B42" s="1" t="s">
        <v>53</v>
      </c>
      <c r="C42" s="1">
        <v>-18372842.35000002</v>
      </c>
    </row>
    <row r="43" spans="1:3" ht="15.75" thickTop="1" x14ac:dyDescent="0.2">
      <c r="A43" s="2" t="s">
        <v>3</v>
      </c>
      <c r="B43" s="2" t="s">
        <v>78</v>
      </c>
      <c r="C43" s="21">
        <v>217505841.93000001</v>
      </c>
    </row>
    <row r="44" spans="1:3" ht="15" x14ac:dyDescent="0.2">
      <c r="A44" s="2" t="s">
        <v>54</v>
      </c>
      <c r="B44" s="2" t="s">
        <v>79</v>
      </c>
      <c r="C44" s="21">
        <v>-235878684.28</v>
      </c>
    </row>
    <row r="45" spans="1:3" ht="16.5" x14ac:dyDescent="0.25">
      <c r="B45" s="3" t="s">
        <v>56</v>
      </c>
      <c r="C45" s="3">
        <v>-18372842.35000002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57949-306F-4914-A649-529E0947B909}">
  <dimension ref="A1:C43"/>
  <sheetViews>
    <sheetView topLeftCell="A28" workbookViewId="0">
      <selection activeCell="B47" sqref="B47"/>
    </sheetView>
  </sheetViews>
  <sheetFormatPr defaultRowHeight="14.25" x14ac:dyDescent="0.2"/>
  <cols>
    <col min="1" max="1" width="11.75" customWidth="1"/>
    <col min="2" max="2" width="50.75" customWidth="1"/>
    <col min="3" max="3" width="16.375" style="10" bestFit="1" customWidth="1"/>
  </cols>
  <sheetData>
    <row r="1" spans="1:3" ht="15.75" thickBot="1" x14ac:dyDescent="0.3">
      <c r="C1" s="20" t="s">
        <v>73</v>
      </c>
    </row>
    <row r="2" spans="1:3" x14ac:dyDescent="0.2">
      <c r="C2"/>
    </row>
    <row r="3" spans="1:3" ht="15.75" thickBot="1" x14ac:dyDescent="0.3">
      <c r="C3" s="20" t="s">
        <v>1</v>
      </c>
    </row>
    <row r="4" spans="1:3" x14ac:dyDescent="0.2">
      <c r="C4"/>
    </row>
    <row r="5" spans="1:3" ht="17.25" thickBot="1" x14ac:dyDescent="0.3">
      <c r="B5" s="1" t="s">
        <v>2</v>
      </c>
      <c r="C5" s="1">
        <v>-18372842.34999999</v>
      </c>
    </row>
    <row r="6" spans="1:3" ht="15.75" thickTop="1" x14ac:dyDescent="0.2">
      <c r="A6" s="2" t="s">
        <v>3</v>
      </c>
      <c r="B6" s="2" t="s">
        <v>4</v>
      </c>
      <c r="C6" s="21">
        <v>217505841.93000001</v>
      </c>
    </row>
    <row r="7" spans="1:3" ht="15" x14ac:dyDescent="0.2">
      <c r="A7" s="2" t="s">
        <v>54</v>
      </c>
      <c r="B7" s="2" t="s">
        <v>55</v>
      </c>
      <c r="C7" s="21">
        <v>-235878684.28</v>
      </c>
    </row>
    <row r="8" spans="1:3" ht="16.5" x14ac:dyDescent="0.25">
      <c r="B8" s="3" t="s">
        <v>5</v>
      </c>
      <c r="C8" s="3">
        <v>-18372842.34999999</v>
      </c>
    </row>
    <row r="9" spans="1:3" x14ac:dyDescent="0.2">
      <c r="C9"/>
    </row>
    <row r="10" spans="1:3" ht="17.25" thickBot="1" x14ac:dyDescent="0.3">
      <c r="B10" s="1" t="s">
        <v>6</v>
      </c>
      <c r="C10" s="1">
        <v>-4159769</v>
      </c>
    </row>
    <row r="11" spans="1:3" ht="16.5" thickTop="1" x14ac:dyDescent="0.25">
      <c r="B11" s="4" t="s">
        <v>7</v>
      </c>
      <c r="C11" s="22">
        <v>-4159769</v>
      </c>
    </row>
    <row r="12" spans="1:3" ht="15" x14ac:dyDescent="0.2">
      <c r="B12" s="2" t="s">
        <v>8</v>
      </c>
      <c r="C12" s="21">
        <v>0</v>
      </c>
    </row>
    <row r="13" spans="1:3" ht="15" x14ac:dyDescent="0.2">
      <c r="B13" s="2" t="s">
        <v>12</v>
      </c>
      <c r="C13" s="21">
        <v>37546931</v>
      </c>
    </row>
    <row r="14" spans="1:3" ht="15" x14ac:dyDescent="0.2">
      <c r="A14" s="2" t="s">
        <v>17</v>
      </c>
      <c r="B14" s="2" t="s">
        <v>18</v>
      </c>
      <c r="C14" s="21">
        <v>3473544</v>
      </c>
    </row>
    <row r="15" spans="1:3" ht="15" x14ac:dyDescent="0.2">
      <c r="A15" s="2" t="s">
        <v>13</v>
      </c>
      <c r="B15" s="2" t="s">
        <v>14</v>
      </c>
      <c r="C15" s="21">
        <v>4120503</v>
      </c>
    </row>
    <row r="16" spans="1:3" ht="15" x14ac:dyDescent="0.2">
      <c r="A16" s="2" t="s">
        <v>35</v>
      </c>
      <c r="B16" s="2" t="s">
        <v>36</v>
      </c>
      <c r="C16" s="21">
        <v>29952884</v>
      </c>
    </row>
    <row r="17" spans="1:3" ht="15" x14ac:dyDescent="0.2">
      <c r="B17" s="2" t="s">
        <v>15</v>
      </c>
      <c r="C17" s="21">
        <v>37546931</v>
      </c>
    </row>
    <row r="18" spans="1:3" ht="15" x14ac:dyDescent="0.2">
      <c r="B18" s="2" t="s">
        <v>16</v>
      </c>
      <c r="C18" s="21">
        <v>0</v>
      </c>
    </row>
    <row r="19" spans="1:3" ht="15" x14ac:dyDescent="0.2">
      <c r="B19" s="2" t="s">
        <v>22</v>
      </c>
      <c r="C19" s="21">
        <v>-41706700</v>
      </c>
    </row>
    <row r="20" spans="1:3" ht="15" x14ac:dyDescent="0.2">
      <c r="A20" s="2" t="s">
        <v>23</v>
      </c>
      <c r="B20" s="2" t="s">
        <v>24</v>
      </c>
      <c r="C20" s="21">
        <v>-6250401</v>
      </c>
    </row>
    <row r="21" spans="1:3" ht="15" x14ac:dyDescent="0.2">
      <c r="A21" s="2" t="s">
        <v>25</v>
      </c>
      <c r="B21" s="2" t="s">
        <v>26</v>
      </c>
      <c r="C21" s="21">
        <v>-2586516</v>
      </c>
    </row>
    <row r="22" spans="1:3" ht="15" x14ac:dyDescent="0.2">
      <c r="A22" s="2" t="s">
        <v>9</v>
      </c>
      <c r="B22" s="2" t="s">
        <v>10</v>
      </c>
      <c r="C22" s="21">
        <v>-2482864</v>
      </c>
    </row>
    <row r="23" spans="1:3" ht="15" x14ac:dyDescent="0.2">
      <c r="A23" s="2" t="s">
        <v>40</v>
      </c>
      <c r="B23" s="2" t="s">
        <v>41</v>
      </c>
      <c r="C23" s="21">
        <v>-14793259</v>
      </c>
    </row>
    <row r="24" spans="1:3" ht="15" x14ac:dyDescent="0.2">
      <c r="A24" s="2" t="s">
        <v>42</v>
      </c>
      <c r="B24" s="2" t="s">
        <v>43</v>
      </c>
      <c r="C24" s="21">
        <v>-6884507</v>
      </c>
    </row>
    <row r="25" spans="1:3" ht="15" x14ac:dyDescent="0.2">
      <c r="A25" s="2" t="s">
        <v>44</v>
      </c>
      <c r="B25" s="2" t="s">
        <v>45</v>
      </c>
      <c r="C25" s="21">
        <v>-635540</v>
      </c>
    </row>
    <row r="26" spans="1:3" ht="15" x14ac:dyDescent="0.2">
      <c r="A26" s="2" t="s">
        <v>46</v>
      </c>
      <c r="B26" s="2" t="s">
        <v>47</v>
      </c>
      <c r="C26" s="21">
        <v>-2821918</v>
      </c>
    </row>
    <row r="27" spans="1:3" ht="15" x14ac:dyDescent="0.2">
      <c r="A27" s="2" t="s">
        <v>48</v>
      </c>
      <c r="B27" s="2" t="s">
        <v>49</v>
      </c>
      <c r="C27" s="21">
        <v>-2466267</v>
      </c>
    </row>
    <row r="28" spans="1:3" ht="15" x14ac:dyDescent="0.2">
      <c r="A28" s="2" t="s">
        <v>50</v>
      </c>
      <c r="B28" s="2" t="s">
        <v>51</v>
      </c>
      <c r="C28" s="21">
        <v>-2785428</v>
      </c>
    </row>
    <row r="29" spans="1:3" ht="15" x14ac:dyDescent="0.2">
      <c r="B29" s="2" t="s">
        <v>29</v>
      </c>
      <c r="C29" s="21">
        <v>-41706700</v>
      </c>
    </row>
    <row r="30" spans="1:3" ht="15.75" x14ac:dyDescent="0.25">
      <c r="B30" s="4" t="s">
        <v>30</v>
      </c>
      <c r="C30" s="22">
        <v>0</v>
      </c>
    </row>
    <row r="31" spans="1:3" ht="15" x14ac:dyDescent="0.2">
      <c r="B31" s="2" t="s">
        <v>31</v>
      </c>
      <c r="C31" s="21">
        <v>0</v>
      </c>
    </row>
    <row r="32" spans="1:3" ht="15" x14ac:dyDescent="0.2">
      <c r="B32" s="2" t="s">
        <v>32</v>
      </c>
      <c r="C32" s="21">
        <v>0</v>
      </c>
    </row>
    <row r="33" spans="1:3" ht="15.75" x14ac:dyDescent="0.25">
      <c r="B33" s="4" t="s">
        <v>33</v>
      </c>
      <c r="C33" s="22">
        <v>0</v>
      </c>
    </row>
    <row r="34" spans="1:3" ht="15" x14ac:dyDescent="0.2">
      <c r="B34" s="2" t="s">
        <v>31</v>
      </c>
      <c r="C34" s="21">
        <v>0</v>
      </c>
    </row>
    <row r="35" spans="1:3" ht="15" x14ac:dyDescent="0.2">
      <c r="B35" s="2" t="s">
        <v>32</v>
      </c>
      <c r="C35" s="21">
        <v>0</v>
      </c>
    </row>
    <row r="36" spans="1:3" ht="15.75" x14ac:dyDescent="0.25">
      <c r="B36" s="4" t="s">
        <v>34</v>
      </c>
      <c r="C36" s="22">
        <v>0</v>
      </c>
    </row>
    <row r="37" spans="1:3" ht="15" x14ac:dyDescent="0.2">
      <c r="B37" s="2" t="s">
        <v>31</v>
      </c>
      <c r="C37" s="21">
        <v>0</v>
      </c>
    </row>
    <row r="38" spans="1:3" ht="15" x14ac:dyDescent="0.2">
      <c r="B38" s="2" t="s">
        <v>32</v>
      </c>
      <c r="C38" s="21">
        <v>0</v>
      </c>
    </row>
    <row r="39" spans="1:3" x14ac:dyDescent="0.2">
      <c r="C39"/>
    </row>
    <row r="40" spans="1:3" ht="17.25" thickBot="1" x14ac:dyDescent="0.3">
      <c r="B40" s="1" t="s">
        <v>53</v>
      </c>
      <c r="C40" s="1">
        <v>-22532611.34999999</v>
      </c>
    </row>
    <row r="41" spans="1:3" ht="15.75" thickTop="1" x14ac:dyDescent="0.2">
      <c r="A41" s="2" t="s">
        <v>3</v>
      </c>
      <c r="B41" s="2" t="s">
        <v>78</v>
      </c>
      <c r="C41" s="21">
        <v>242845963.93000001</v>
      </c>
    </row>
    <row r="42" spans="1:3" ht="15" x14ac:dyDescent="0.2">
      <c r="A42" s="2" t="s">
        <v>54</v>
      </c>
      <c r="B42" s="2" t="s">
        <v>79</v>
      </c>
      <c r="C42" s="21">
        <v>-265378575.28</v>
      </c>
    </row>
    <row r="43" spans="1:3" ht="16.5" x14ac:dyDescent="0.25">
      <c r="B43" s="3" t="s">
        <v>56</v>
      </c>
      <c r="C43" s="3">
        <v>-22532611.34999999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4EFAC-203B-4649-B437-E76492694041}">
  <dimension ref="A1:C42"/>
  <sheetViews>
    <sheetView workbookViewId="0">
      <selection sqref="A1:C42"/>
    </sheetView>
  </sheetViews>
  <sheetFormatPr defaultRowHeight="14.25" x14ac:dyDescent="0.2"/>
  <cols>
    <col min="1" max="1" width="11.75" customWidth="1"/>
    <col min="2" max="2" width="50.75" customWidth="1"/>
    <col min="3" max="3" width="16.375" style="10" bestFit="1" customWidth="1"/>
  </cols>
  <sheetData>
    <row r="1" spans="1:3" ht="15.75" thickBot="1" x14ac:dyDescent="0.3">
      <c r="C1" s="20" t="s">
        <v>74</v>
      </c>
    </row>
    <row r="2" spans="1:3" x14ac:dyDescent="0.2">
      <c r="C2"/>
    </row>
    <row r="3" spans="1:3" ht="15.75" thickBot="1" x14ac:dyDescent="0.3">
      <c r="C3" s="20" t="s">
        <v>1</v>
      </c>
    </row>
    <row r="4" spans="1:3" x14ac:dyDescent="0.2">
      <c r="C4"/>
    </row>
    <row r="5" spans="1:3" ht="17.25" thickBot="1" x14ac:dyDescent="0.3">
      <c r="B5" s="1" t="s">
        <v>2</v>
      </c>
      <c r="C5" s="1">
        <v>-22532611.34999999</v>
      </c>
    </row>
    <row r="6" spans="1:3" ht="15.75" thickTop="1" x14ac:dyDescent="0.2">
      <c r="A6" s="2" t="s">
        <v>3</v>
      </c>
      <c r="B6" s="2" t="s">
        <v>4</v>
      </c>
      <c r="C6" s="21">
        <v>242845963.93000001</v>
      </c>
    </row>
    <row r="7" spans="1:3" ht="15" x14ac:dyDescent="0.2">
      <c r="A7" s="2" t="s">
        <v>54</v>
      </c>
      <c r="B7" s="2" t="s">
        <v>55</v>
      </c>
      <c r="C7" s="21">
        <v>-265378575.28</v>
      </c>
    </row>
    <row r="8" spans="1:3" ht="16.5" x14ac:dyDescent="0.25">
      <c r="B8" s="3" t="s">
        <v>5</v>
      </c>
      <c r="C8" s="3">
        <v>-22532611.34999999</v>
      </c>
    </row>
    <row r="9" spans="1:3" x14ac:dyDescent="0.2">
      <c r="C9"/>
    </row>
    <row r="10" spans="1:3" ht="17.25" thickBot="1" x14ac:dyDescent="0.3">
      <c r="B10" s="1" t="s">
        <v>6</v>
      </c>
      <c r="C10" s="1">
        <v>4043571.700000003</v>
      </c>
    </row>
    <row r="11" spans="1:3" ht="16.5" thickTop="1" x14ac:dyDescent="0.25">
      <c r="B11" s="4" t="s">
        <v>7</v>
      </c>
      <c r="C11" s="22">
        <v>4043571.700000003</v>
      </c>
    </row>
    <row r="12" spans="1:3" ht="15" x14ac:dyDescent="0.2">
      <c r="B12" s="2" t="s">
        <v>8</v>
      </c>
      <c r="C12" s="21">
        <v>0</v>
      </c>
    </row>
    <row r="13" spans="1:3" ht="15" x14ac:dyDescent="0.2">
      <c r="B13" s="2" t="s">
        <v>12</v>
      </c>
      <c r="C13" s="21">
        <v>44353189.299999997</v>
      </c>
    </row>
    <row r="14" spans="1:3" ht="15" x14ac:dyDescent="0.2">
      <c r="A14" s="2" t="s">
        <v>17</v>
      </c>
      <c r="B14" s="2" t="s">
        <v>18</v>
      </c>
      <c r="C14" s="21">
        <v>3769059</v>
      </c>
    </row>
    <row r="15" spans="1:3" ht="15" x14ac:dyDescent="0.2">
      <c r="A15" s="2" t="s">
        <v>13</v>
      </c>
      <c r="B15" s="2" t="s">
        <v>14</v>
      </c>
      <c r="C15" s="21">
        <v>4863561.3000000007</v>
      </c>
    </row>
    <row r="16" spans="1:3" ht="15" x14ac:dyDescent="0.2">
      <c r="A16" s="2" t="s">
        <v>35</v>
      </c>
      <c r="B16" s="2" t="s">
        <v>36</v>
      </c>
      <c r="C16" s="21">
        <v>35720569</v>
      </c>
    </row>
    <row r="17" spans="1:3" ht="15" x14ac:dyDescent="0.2">
      <c r="B17" s="2" t="s">
        <v>15</v>
      </c>
      <c r="C17" s="21">
        <v>44353189.299999997</v>
      </c>
    </row>
    <row r="18" spans="1:3" ht="15" x14ac:dyDescent="0.2">
      <c r="B18" s="2" t="s">
        <v>16</v>
      </c>
      <c r="C18" s="21">
        <v>0</v>
      </c>
    </row>
    <row r="19" spans="1:3" ht="15" x14ac:dyDescent="0.2">
      <c r="B19" s="2" t="s">
        <v>22</v>
      </c>
      <c r="C19" s="21">
        <v>-40309617.600000001</v>
      </c>
    </row>
    <row r="20" spans="1:3" ht="15" x14ac:dyDescent="0.2">
      <c r="A20" s="2" t="s">
        <v>23</v>
      </c>
      <c r="B20" s="2" t="s">
        <v>24</v>
      </c>
      <c r="C20" s="21">
        <v>-7137803</v>
      </c>
    </row>
    <row r="21" spans="1:3" ht="15" x14ac:dyDescent="0.2">
      <c r="A21" s="2" t="s">
        <v>25</v>
      </c>
      <c r="B21" s="2" t="s">
        <v>26</v>
      </c>
      <c r="C21" s="21">
        <v>-2089680.6</v>
      </c>
    </row>
    <row r="22" spans="1:3" ht="15" x14ac:dyDescent="0.2">
      <c r="A22" s="2" t="s">
        <v>9</v>
      </c>
      <c r="B22" s="2" t="s">
        <v>10</v>
      </c>
      <c r="C22" s="21">
        <v>-3296827</v>
      </c>
    </row>
    <row r="23" spans="1:3" ht="15" x14ac:dyDescent="0.2">
      <c r="A23" s="2" t="s">
        <v>40</v>
      </c>
      <c r="B23" s="2" t="s">
        <v>41</v>
      </c>
      <c r="C23" s="21">
        <v>-14094387</v>
      </c>
    </row>
    <row r="24" spans="1:3" ht="15" x14ac:dyDescent="0.2">
      <c r="A24" s="2" t="s">
        <v>42</v>
      </c>
      <c r="B24" s="2" t="s">
        <v>43</v>
      </c>
      <c r="C24" s="21">
        <v>-7180045</v>
      </c>
    </row>
    <row r="25" spans="1:3" ht="15" x14ac:dyDescent="0.2">
      <c r="A25" s="2" t="s">
        <v>44</v>
      </c>
      <c r="B25" s="2" t="s">
        <v>45</v>
      </c>
      <c r="C25" s="21">
        <v>-662821</v>
      </c>
    </row>
    <row r="26" spans="1:3" ht="15" x14ac:dyDescent="0.2">
      <c r="A26" s="2" t="s">
        <v>46</v>
      </c>
      <c r="B26" s="2" t="s">
        <v>47</v>
      </c>
      <c r="C26" s="21">
        <v>-2943055</v>
      </c>
    </row>
    <row r="27" spans="1:3" ht="15" x14ac:dyDescent="0.2">
      <c r="A27" s="2" t="s">
        <v>50</v>
      </c>
      <c r="B27" s="2" t="s">
        <v>51</v>
      </c>
      <c r="C27" s="21">
        <v>-2904999</v>
      </c>
    </row>
    <row r="28" spans="1:3" ht="15" x14ac:dyDescent="0.2">
      <c r="B28" s="2" t="s">
        <v>29</v>
      </c>
      <c r="C28" s="21">
        <v>-40309617.600000001</v>
      </c>
    </row>
    <row r="29" spans="1:3" ht="15.75" x14ac:dyDescent="0.25">
      <c r="B29" s="4" t="s">
        <v>30</v>
      </c>
      <c r="C29" s="22">
        <v>0</v>
      </c>
    </row>
    <row r="30" spans="1:3" ht="15" x14ac:dyDescent="0.2">
      <c r="B30" s="2" t="s">
        <v>31</v>
      </c>
      <c r="C30" s="21">
        <v>0</v>
      </c>
    </row>
    <row r="31" spans="1:3" ht="15" x14ac:dyDescent="0.2">
      <c r="B31" s="2" t="s">
        <v>32</v>
      </c>
      <c r="C31" s="21">
        <v>0</v>
      </c>
    </row>
    <row r="32" spans="1:3" ht="15.75" x14ac:dyDescent="0.25">
      <c r="B32" s="4" t="s">
        <v>33</v>
      </c>
      <c r="C32" s="22">
        <v>0</v>
      </c>
    </row>
    <row r="33" spans="1:3" ht="15" x14ac:dyDescent="0.2">
      <c r="B33" s="2" t="s">
        <v>31</v>
      </c>
      <c r="C33" s="21">
        <v>0</v>
      </c>
    </row>
    <row r="34" spans="1:3" ht="15" x14ac:dyDescent="0.2">
      <c r="B34" s="2" t="s">
        <v>32</v>
      </c>
      <c r="C34" s="21">
        <v>0</v>
      </c>
    </row>
    <row r="35" spans="1:3" ht="15.75" x14ac:dyDescent="0.25">
      <c r="B35" s="4" t="s">
        <v>34</v>
      </c>
      <c r="C35" s="22">
        <v>0</v>
      </c>
    </row>
    <row r="36" spans="1:3" ht="15" x14ac:dyDescent="0.2">
      <c r="B36" s="2" t="s">
        <v>31</v>
      </c>
      <c r="C36" s="21">
        <v>0</v>
      </c>
    </row>
    <row r="37" spans="1:3" ht="15" x14ac:dyDescent="0.2">
      <c r="B37" s="2" t="s">
        <v>32</v>
      </c>
      <c r="C37" s="21">
        <v>0</v>
      </c>
    </row>
    <row r="38" spans="1:3" x14ac:dyDescent="0.2">
      <c r="C38"/>
    </row>
    <row r="39" spans="1:3" ht="17.25" thickBot="1" x14ac:dyDescent="0.3">
      <c r="B39" s="1" t="s">
        <v>53</v>
      </c>
      <c r="C39" s="1">
        <v>-18489039.649999991</v>
      </c>
    </row>
    <row r="40" spans="1:3" ht="15.75" thickTop="1" x14ac:dyDescent="0.2">
      <c r="A40" s="2" t="s">
        <v>3</v>
      </c>
      <c r="B40" s="2" t="s">
        <v>78</v>
      </c>
      <c r="C40" s="21">
        <v>272995464.23000002</v>
      </c>
    </row>
    <row r="41" spans="1:3" ht="15" x14ac:dyDescent="0.2">
      <c r="A41" s="2" t="s">
        <v>54</v>
      </c>
      <c r="B41" s="2" t="s">
        <v>79</v>
      </c>
      <c r="C41" s="21">
        <v>-291484503.88</v>
      </c>
    </row>
    <row r="42" spans="1:3" ht="16.5" x14ac:dyDescent="0.25">
      <c r="B42" s="3" t="s">
        <v>56</v>
      </c>
      <c r="C42" s="3">
        <v>-18489039.649999991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86ABD-F534-4B63-B086-7F6D5C207709}">
  <dimension ref="A1:C43"/>
  <sheetViews>
    <sheetView topLeftCell="A25" workbookViewId="0">
      <selection sqref="A1:C43"/>
    </sheetView>
  </sheetViews>
  <sheetFormatPr defaultRowHeight="14.25" x14ac:dyDescent="0.2"/>
  <cols>
    <col min="1" max="1" width="11.75" customWidth="1"/>
    <col min="2" max="2" width="50.75" customWidth="1"/>
    <col min="3" max="3" width="16.375" style="10" bestFit="1" customWidth="1"/>
  </cols>
  <sheetData>
    <row r="1" spans="1:3" ht="15.75" thickBot="1" x14ac:dyDescent="0.3">
      <c r="C1" s="20" t="s">
        <v>75</v>
      </c>
    </row>
    <row r="2" spans="1:3" x14ac:dyDescent="0.2">
      <c r="C2"/>
    </row>
    <row r="3" spans="1:3" ht="15.75" thickBot="1" x14ac:dyDescent="0.3">
      <c r="C3" s="20" t="s">
        <v>1</v>
      </c>
    </row>
    <row r="4" spans="1:3" x14ac:dyDescent="0.2">
      <c r="C4"/>
    </row>
    <row r="5" spans="1:3" ht="17.25" thickBot="1" x14ac:dyDescent="0.3">
      <c r="B5" s="1" t="s">
        <v>2</v>
      </c>
      <c r="C5" s="1">
        <v>-18489039.64999998</v>
      </c>
    </row>
    <row r="6" spans="1:3" ht="15.75" thickTop="1" x14ac:dyDescent="0.2">
      <c r="A6" s="2" t="s">
        <v>3</v>
      </c>
      <c r="B6" s="2" t="s">
        <v>4</v>
      </c>
      <c r="C6" s="21">
        <v>272995464.23000002</v>
      </c>
    </row>
    <row r="7" spans="1:3" ht="15" x14ac:dyDescent="0.2">
      <c r="A7" s="2" t="s">
        <v>54</v>
      </c>
      <c r="B7" s="2" t="s">
        <v>55</v>
      </c>
      <c r="C7" s="21">
        <v>-291484503.88</v>
      </c>
    </row>
    <row r="8" spans="1:3" ht="16.5" x14ac:dyDescent="0.25">
      <c r="B8" s="3" t="s">
        <v>5</v>
      </c>
      <c r="C8" s="3">
        <v>-18489039.64999998</v>
      </c>
    </row>
    <row r="9" spans="1:3" x14ac:dyDescent="0.2">
      <c r="C9"/>
    </row>
    <row r="10" spans="1:3" ht="17.25" thickBot="1" x14ac:dyDescent="0.3">
      <c r="B10" s="1" t="s">
        <v>6</v>
      </c>
      <c r="C10" s="1">
        <v>-4726945.5500000007</v>
      </c>
    </row>
    <row r="11" spans="1:3" ht="16.5" thickTop="1" x14ac:dyDescent="0.25">
      <c r="B11" s="4" t="s">
        <v>7</v>
      </c>
      <c r="C11" s="22">
        <v>-4726945.5500000007</v>
      </c>
    </row>
    <row r="12" spans="1:3" ht="15" x14ac:dyDescent="0.2">
      <c r="B12" s="2" t="s">
        <v>8</v>
      </c>
      <c r="C12" s="21">
        <v>0</v>
      </c>
    </row>
    <row r="13" spans="1:3" ht="15" x14ac:dyDescent="0.2">
      <c r="B13" s="2" t="s">
        <v>12</v>
      </c>
      <c r="C13" s="21">
        <v>40402587.149999999</v>
      </c>
    </row>
    <row r="14" spans="1:3" ht="15" x14ac:dyDescent="0.2">
      <c r="A14" s="2" t="s">
        <v>17</v>
      </c>
      <c r="B14" s="2" t="s">
        <v>18</v>
      </c>
      <c r="C14" s="21">
        <v>4342382.5</v>
      </c>
    </row>
    <row r="15" spans="1:3" ht="15" x14ac:dyDescent="0.2">
      <c r="A15" s="2" t="s">
        <v>13</v>
      </c>
      <c r="B15" s="2" t="s">
        <v>14</v>
      </c>
      <c r="C15" s="21">
        <v>4346230.6500000004</v>
      </c>
    </row>
    <row r="16" spans="1:3" ht="15" x14ac:dyDescent="0.2">
      <c r="A16" s="2" t="s">
        <v>35</v>
      </c>
      <c r="B16" s="2" t="s">
        <v>36</v>
      </c>
      <c r="C16" s="21">
        <v>31713974</v>
      </c>
    </row>
    <row r="17" spans="1:3" ht="15" x14ac:dyDescent="0.2">
      <c r="B17" s="2" t="s">
        <v>15</v>
      </c>
      <c r="C17" s="21">
        <v>40402587.149999999</v>
      </c>
    </row>
    <row r="18" spans="1:3" ht="15" x14ac:dyDescent="0.2">
      <c r="B18" s="2" t="s">
        <v>16</v>
      </c>
      <c r="C18" s="21">
        <v>0</v>
      </c>
    </row>
    <row r="19" spans="1:3" ht="15" x14ac:dyDescent="0.2">
      <c r="B19" s="2" t="s">
        <v>22</v>
      </c>
      <c r="C19" s="21">
        <v>-45129532.700000003</v>
      </c>
    </row>
    <row r="20" spans="1:3" ht="15" x14ac:dyDescent="0.2">
      <c r="A20" s="2" t="s">
        <v>23</v>
      </c>
      <c r="B20" s="2" t="s">
        <v>24</v>
      </c>
      <c r="C20" s="21">
        <v>-7526912</v>
      </c>
    </row>
    <row r="21" spans="1:3" ht="15" x14ac:dyDescent="0.2">
      <c r="A21" s="2" t="s">
        <v>25</v>
      </c>
      <c r="B21" s="2" t="s">
        <v>26</v>
      </c>
      <c r="C21" s="21">
        <v>-2528260.2000000002</v>
      </c>
    </row>
    <row r="22" spans="1:3" ht="15" x14ac:dyDescent="0.2">
      <c r="A22" s="2" t="s">
        <v>9</v>
      </c>
      <c r="B22" s="2" t="s">
        <v>10</v>
      </c>
      <c r="C22" s="21">
        <v>-2739103</v>
      </c>
    </row>
    <row r="23" spans="1:3" ht="15" x14ac:dyDescent="0.2">
      <c r="A23" s="2" t="s">
        <v>40</v>
      </c>
      <c r="B23" s="2" t="s">
        <v>41</v>
      </c>
      <c r="C23" s="21">
        <v>-14753934.5</v>
      </c>
    </row>
    <row r="24" spans="1:3" ht="15" x14ac:dyDescent="0.2">
      <c r="A24" s="2" t="s">
        <v>42</v>
      </c>
      <c r="B24" s="2" t="s">
        <v>43</v>
      </c>
      <c r="C24" s="21">
        <v>-7929558</v>
      </c>
    </row>
    <row r="25" spans="1:3" ht="15" x14ac:dyDescent="0.2">
      <c r="A25" s="2" t="s">
        <v>44</v>
      </c>
      <c r="B25" s="2" t="s">
        <v>45</v>
      </c>
      <c r="C25" s="21">
        <v>-732013</v>
      </c>
    </row>
    <row r="26" spans="1:3" ht="15" x14ac:dyDescent="0.2">
      <c r="A26" s="2" t="s">
        <v>46</v>
      </c>
      <c r="B26" s="2" t="s">
        <v>47</v>
      </c>
      <c r="C26" s="21">
        <v>-3250278</v>
      </c>
    </row>
    <row r="27" spans="1:3" ht="15" x14ac:dyDescent="0.2">
      <c r="A27" s="2" t="s">
        <v>48</v>
      </c>
      <c r="B27" s="2" t="s">
        <v>49</v>
      </c>
      <c r="C27" s="21">
        <v>-2461225</v>
      </c>
    </row>
    <row r="28" spans="1:3" ht="15" x14ac:dyDescent="0.2">
      <c r="A28" s="2" t="s">
        <v>50</v>
      </c>
      <c r="B28" s="2" t="s">
        <v>51</v>
      </c>
      <c r="C28" s="21">
        <v>-3208249</v>
      </c>
    </row>
    <row r="29" spans="1:3" ht="15" x14ac:dyDescent="0.2">
      <c r="B29" s="2" t="s">
        <v>29</v>
      </c>
      <c r="C29" s="21">
        <v>-45129532.700000003</v>
      </c>
    </row>
    <row r="30" spans="1:3" ht="15.75" x14ac:dyDescent="0.25">
      <c r="B30" s="4" t="s">
        <v>30</v>
      </c>
      <c r="C30" s="22">
        <v>0</v>
      </c>
    </row>
    <row r="31" spans="1:3" ht="15" x14ac:dyDescent="0.2">
      <c r="B31" s="2" t="s">
        <v>31</v>
      </c>
      <c r="C31" s="21">
        <v>0</v>
      </c>
    </row>
    <row r="32" spans="1:3" ht="15" x14ac:dyDescent="0.2">
      <c r="B32" s="2" t="s">
        <v>32</v>
      </c>
      <c r="C32" s="21">
        <v>0</v>
      </c>
    </row>
    <row r="33" spans="1:3" ht="15.75" x14ac:dyDescent="0.25">
      <c r="B33" s="4" t="s">
        <v>33</v>
      </c>
      <c r="C33" s="22">
        <v>0</v>
      </c>
    </row>
    <row r="34" spans="1:3" ht="15" x14ac:dyDescent="0.2">
      <c r="B34" s="2" t="s">
        <v>31</v>
      </c>
      <c r="C34" s="21">
        <v>0</v>
      </c>
    </row>
    <row r="35" spans="1:3" ht="15" x14ac:dyDescent="0.2">
      <c r="B35" s="2" t="s">
        <v>32</v>
      </c>
      <c r="C35" s="21">
        <v>0</v>
      </c>
    </row>
    <row r="36" spans="1:3" ht="15.75" x14ac:dyDescent="0.25">
      <c r="B36" s="4" t="s">
        <v>34</v>
      </c>
      <c r="C36" s="22">
        <v>0</v>
      </c>
    </row>
    <row r="37" spans="1:3" ht="15" x14ac:dyDescent="0.2">
      <c r="B37" s="2" t="s">
        <v>31</v>
      </c>
      <c r="C37" s="21">
        <v>0</v>
      </c>
    </row>
    <row r="38" spans="1:3" ht="15" x14ac:dyDescent="0.2">
      <c r="B38" s="2" t="s">
        <v>32</v>
      </c>
      <c r="C38" s="21">
        <v>0</v>
      </c>
    </row>
    <row r="39" spans="1:3" x14ac:dyDescent="0.2">
      <c r="C39"/>
    </row>
    <row r="40" spans="1:3" ht="17.25" thickBot="1" x14ac:dyDescent="0.3">
      <c r="B40" s="1" t="s">
        <v>53</v>
      </c>
      <c r="C40" s="1">
        <v>-23215985.199999981</v>
      </c>
    </row>
    <row r="41" spans="1:3" ht="15.75" thickTop="1" x14ac:dyDescent="0.2">
      <c r="A41" s="2" t="s">
        <v>3</v>
      </c>
      <c r="B41" s="2" t="s">
        <v>78</v>
      </c>
      <c r="C41" s="21">
        <v>298789653.88</v>
      </c>
    </row>
    <row r="42" spans="1:3" ht="15" x14ac:dyDescent="0.2">
      <c r="A42" s="2" t="s">
        <v>54</v>
      </c>
      <c r="B42" s="2" t="s">
        <v>79</v>
      </c>
      <c r="C42" s="21">
        <v>-322005639.07999998</v>
      </c>
    </row>
    <row r="43" spans="1:3" ht="16.5" x14ac:dyDescent="0.25">
      <c r="B43" s="3" t="s">
        <v>56</v>
      </c>
      <c r="C43" s="3">
        <v>-23215985.199999981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05D95-6C9F-4171-92F6-4B7BE4D9AE94}">
  <dimension ref="A1:C42"/>
  <sheetViews>
    <sheetView workbookViewId="0">
      <selection activeCell="B49" sqref="B49"/>
    </sheetView>
  </sheetViews>
  <sheetFormatPr defaultRowHeight="14.25" x14ac:dyDescent="0.2"/>
  <cols>
    <col min="1" max="1" width="11.75" customWidth="1"/>
    <col min="2" max="2" width="50.75" customWidth="1"/>
    <col min="3" max="3" width="16.375" style="10" bestFit="1" customWidth="1"/>
  </cols>
  <sheetData>
    <row r="1" spans="1:3" ht="15.75" thickBot="1" x14ac:dyDescent="0.3">
      <c r="C1" s="20" t="s">
        <v>76</v>
      </c>
    </row>
    <row r="2" spans="1:3" x14ac:dyDescent="0.2">
      <c r="C2"/>
    </row>
    <row r="3" spans="1:3" ht="15.75" thickBot="1" x14ac:dyDescent="0.3">
      <c r="C3" s="20" t="s">
        <v>1</v>
      </c>
    </row>
    <row r="4" spans="1:3" x14ac:dyDescent="0.2">
      <c r="C4"/>
    </row>
    <row r="5" spans="1:3" ht="17.25" thickBot="1" x14ac:dyDescent="0.3">
      <c r="B5" s="1" t="s">
        <v>2</v>
      </c>
      <c r="C5" s="1">
        <v>-23215985.199999992</v>
      </c>
    </row>
    <row r="6" spans="1:3" ht="15.75" thickTop="1" x14ac:dyDescent="0.2">
      <c r="A6" s="2" t="s">
        <v>3</v>
      </c>
      <c r="B6" s="2" t="s">
        <v>4</v>
      </c>
      <c r="C6" s="21">
        <v>298789653.88</v>
      </c>
    </row>
    <row r="7" spans="1:3" ht="15" x14ac:dyDescent="0.2">
      <c r="A7" s="2" t="s">
        <v>54</v>
      </c>
      <c r="B7" s="2" t="s">
        <v>55</v>
      </c>
      <c r="C7" s="21">
        <v>-322005639.07999998</v>
      </c>
    </row>
    <row r="8" spans="1:3" ht="16.5" x14ac:dyDescent="0.25">
      <c r="B8" s="3" t="s">
        <v>5</v>
      </c>
      <c r="C8" s="3">
        <v>-23215985.199999992</v>
      </c>
    </row>
    <row r="9" spans="1:3" x14ac:dyDescent="0.2">
      <c r="C9"/>
    </row>
    <row r="10" spans="1:3" ht="17.25" thickBot="1" x14ac:dyDescent="0.3">
      <c r="B10" s="1" t="s">
        <v>6</v>
      </c>
      <c r="C10" s="1">
        <v>2640240.5</v>
      </c>
    </row>
    <row r="11" spans="1:3" ht="16.5" thickTop="1" x14ac:dyDescent="0.25">
      <c r="B11" s="4" t="s">
        <v>7</v>
      </c>
      <c r="C11" s="22">
        <v>2640240.5</v>
      </c>
    </row>
    <row r="12" spans="1:3" ht="15" x14ac:dyDescent="0.2">
      <c r="B12" s="2" t="s">
        <v>8</v>
      </c>
      <c r="C12" s="21">
        <v>0</v>
      </c>
    </row>
    <row r="13" spans="1:3" ht="15" x14ac:dyDescent="0.2">
      <c r="B13" s="2" t="s">
        <v>12</v>
      </c>
      <c r="C13" s="21">
        <v>44443895.600000001</v>
      </c>
    </row>
    <row r="14" spans="1:3" ht="15" x14ac:dyDescent="0.2">
      <c r="A14" s="2" t="s">
        <v>17</v>
      </c>
      <c r="B14" s="2" t="s">
        <v>18</v>
      </c>
      <c r="C14" s="21">
        <v>4632851</v>
      </c>
    </row>
    <row r="15" spans="1:3" ht="15" x14ac:dyDescent="0.2">
      <c r="A15" s="2" t="s">
        <v>13</v>
      </c>
      <c r="B15" s="2" t="s">
        <v>14</v>
      </c>
      <c r="C15" s="21">
        <v>4786479.5999999996</v>
      </c>
    </row>
    <row r="16" spans="1:3" ht="15" x14ac:dyDescent="0.2">
      <c r="A16" s="2" t="s">
        <v>35</v>
      </c>
      <c r="B16" s="2" t="s">
        <v>36</v>
      </c>
      <c r="C16" s="21">
        <v>35024565</v>
      </c>
    </row>
    <row r="17" spans="1:3" ht="15" x14ac:dyDescent="0.2">
      <c r="B17" s="2" t="s">
        <v>15</v>
      </c>
      <c r="C17" s="21">
        <v>44443895.600000001</v>
      </c>
    </row>
    <row r="18" spans="1:3" ht="15" x14ac:dyDescent="0.2">
      <c r="B18" s="2" t="s">
        <v>16</v>
      </c>
      <c r="C18" s="21">
        <v>0</v>
      </c>
    </row>
    <row r="19" spans="1:3" ht="15" x14ac:dyDescent="0.2">
      <c r="B19" s="2" t="s">
        <v>22</v>
      </c>
      <c r="C19" s="21">
        <v>-41803655.100000001</v>
      </c>
    </row>
    <row r="20" spans="1:3" ht="15" x14ac:dyDescent="0.2">
      <c r="A20" s="2" t="s">
        <v>23</v>
      </c>
      <c r="B20" s="2" t="s">
        <v>24</v>
      </c>
      <c r="C20" s="21">
        <v>-8611537</v>
      </c>
    </row>
    <row r="21" spans="1:3" ht="15" x14ac:dyDescent="0.2">
      <c r="A21" s="2" t="s">
        <v>25</v>
      </c>
      <c r="B21" s="2" t="s">
        <v>26</v>
      </c>
      <c r="C21" s="21">
        <v>-2200145.1</v>
      </c>
    </row>
    <row r="22" spans="1:3" ht="15" x14ac:dyDescent="0.2">
      <c r="A22" s="2" t="s">
        <v>9</v>
      </c>
      <c r="B22" s="2" t="s">
        <v>10</v>
      </c>
      <c r="C22" s="21">
        <v>-3114701</v>
      </c>
    </row>
    <row r="23" spans="1:3" ht="15" x14ac:dyDescent="0.2">
      <c r="A23" s="2" t="s">
        <v>40</v>
      </c>
      <c r="B23" s="2" t="s">
        <v>41</v>
      </c>
      <c r="C23" s="21">
        <v>-16233880</v>
      </c>
    </row>
    <row r="24" spans="1:3" ht="15" x14ac:dyDescent="0.2">
      <c r="A24" s="2" t="s">
        <v>42</v>
      </c>
      <c r="B24" s="2" t="s">
        <v>43</v>
      </c>
      <c r="C24" s="21">
        <v>-6106241</v>
      </c>
    </row>
    <row r="25" spans="1:3" ht="15" x14ac:dyDescent="0.2">
      <c r="A25" s="2" t="s">
        <v>44</v>
      </c>
      <c r="B25" s="2" t="s">
        <v>45</v>
      </c>
      <c r="C25" s="21">
        <v>-563694</v>
      </c>
    </row>
    <row r="26" spans="1:3" ht="15" x14ac:dyDescent="0.2">
      <c r="A26" s="2" t="s">
        <v>46</v>
      </c>
      <c r="B26" s="2" t="s">
        <v>47</v>
      </c>
      <c r="C26" s="21">
        <v>-2502911</v>
      </c>
    </row>
    <row r="27" spans="1:3" ht="15" x14ac:dyDescent="0.2">
      <c r="A27" s="2" t="s">
        <v>50</v>
      </c>
      <c r="B27" s="2" t="s">
        <v>51</v>
      </c>
      <c r="C27" s="21">
        <v>-2470546</v>
      </c>
    </row>
    <row r="28" spans="1:3" ht="15" x14ac:dyDescent="0.2">
      <c r="B28" s="2" t="s">
        <v>29</v>
      </c>
      <c r="C28" s="21">
        <v>-41803655.100000001</v>
      </c>
    </row>
    <row r="29" spans="1:3" ht="15.75" x14ac:dyDescent="0.25">
      <c r="B29" s="4" t="s">
        <v>30</v>
      </c>
      <c r="C29" s="22">
        <v>0</v>
      </c>
    </row>
    <row r="30" spans="1:3" ht="15" x14ac:dyDescent="0.2">
      <c r="B30" s="2" t="s">
        <v>31</v>
      </c>
      <c r="C30" s="21">
        <v>0</v>
      </c>
    </row>
    <row r="31" spans="1:3" ht="15" x14ac:dyDescent="0.2">
      <c r="B31" s="2" t="s">
        <v>32</v>
      </c>
      <c r="C31" s="21">
        <v>0</v>
      </c>
    </row>
    <row r="32" spans="1:3" ht="15.75" x14ac:dyDescent="0.25">
      <c r="B32" s="4" t="s">
        <v>33</v>
      </c>
      <c r="C32" s="22">
        <v>0</v>
      </c>
    </row>
    <row r="33" spans="1:3" ht="15" x14ac:dyDescent="0.2">
      <c r="B33" s="2" t="s">
        <v>31</v>
      </c>
      <c r="C33" s="21">
        <v>0</v>
      </c>
    </row>
    <row r="34" spans="1:3" ht="15" x14ac:dyDescent="0.2">
      <c r="B34" s="2" t="s">
        <v>32</v>
      </c>
      <c r="C34" s="21">
        <v>0</v>
      </c>
    </row>
    <row r="35" spans="1:3" ht="15.75" x14ac:dyDescent="0.25">
      <c r="B35" s="4" t="s">
        <v>34</v>
      </c>
      <c r="C35" s="22">
        <v>0</v>
      </c>
    </row>
    <row r="36" spans="1:3" ht="15" x14ac:dyDescent="0.2">
      <c r="B36" s="2" t="s">
        <v>31</v>
      </c>
      <c r="C36" s="21">
        <v>0</v>
      </c>
    </row>
    <row r="37" spans="1:3" ht="15" x14ac:dyDescent="0.2">
      <c r="B37" s="2" t="s">
        <v>32</v>
      </c>
      <c r="C37" s="21">
        <v>0</v>
      </c>
    </row>
    <row r="38" spans="1:3" x14ac:dyDescent="0.2">
      <c r="C38"/>
    </row>
    <row r="39" spans="1:3" ht="17.25" thickBot="1" x14ac:dyDescent="0.3">
      <c r="B39" s="1" t="s">
        <v>53</v>
      </c>
      <c r="C39" s="1">
        <v>-20575744.699999992</v>
      </c>
    </row>
    <row r="40" spans="1:3" ht="15.75" thickTop="1" x14ac:dyDescent="0.2">
      <c r="A40" s="2" t="s">
        <v>3</v>
      </c>
      <c r="B40" s="2" t="s">
        <v>78</v>
      </c>
      <c r="C40" s="21">
        <v>326874460.48000002</v>
      </c>
    </row>
    <row r="41" spans="1:3" ht="15" x14ac:dyDescent="0.2">
      <c r="A41" s="2" t="s">
        <v>54</v>
      </c>
      <c r="B41" s="2" t="s">
        <v>79</v>
      </c>
      <c r="C41" s="21">
        <v>-347450205.18000001</v>
      </c>
    </row>
    <row r="42" spans="1:3" ht="16.5" x14ac:dyDescent="0.25">
      <c r="B42" s="3" t="s">
        <v>56</v>
      </c>
      <c r="C42" s="3">
        <v>-20575744.699999992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4E66E-E4D4-461B-A5CF-4ED6FD532BFA}">
  <sheetPr>
    <pageSetUpPr fitToPage="1"/>
  </sheetPr>
  <dimension ref="A1:O53"/>
  <sheetViews>
    <sheetView topLeftCell="A34" zoomScale="85" zoomScaleNormal="85" workbookViewId="0">
      <selection activeCell="D45" sqref="D45:D46"/>
    </sheetView>
  </sheetViews>
  <sheetFormatPr defaultRowHeight="14.25" x14ac:dyDescent="0.2"/>
  <cols>
    <col min="1" max="1" width="14.375" style="13" bestFit="1" customWidth="1"/>
    <col min="2" max="2" width="50.75" customWidth="1"/>
    <col min="3" max="6" width="16.375" style="24" bestFit="1" customWidth="1"/>
    <col min="7" max="15" width="17.375" style="24" bestFit="1" customWidth="1"/>
    <col min="16" max="16384" width="9" style="13"/>
  </cols>
  <sheetData>
    <row r="1" spans="1:15" ht="15.75" thickBot="1" x14ac:dyDescent="0.3">
      <c r="C1" s="40" t="s">
        <v>66</v>
      </c>
      <c r="D1" s="40"/>
      <c r="E1" s="41" t="s">
        <v>67</v>
      </c>
      <c r="F1" s="41"/>
      <c r="G1" s="41" t="s">
        <v>68</v>
      </c>
      <c r="H1" s="41"/>
      <c r="I1" s="41" t="s">
        <v>69</v>
      </c>
      <c r="J1" s="41"/>
      <c r="K1" s="41" t="s">
        <v>70</v>
      </c>
      <c r="L1" s="41"/>
      <c r="M1" s="41" t="s">
        <v>91</v>
      </c>
      <c r="N1" s="41"/>
      <c r="O1" s="41"/>
    </row>
    <row r="2" spans="1:15" x14ac:dyDescent="0.2">
      <c r="E2"/>
      <c r="F2"/>
      <c r="G2"/>
      <c r="H2"/>
      <c r="I2"/>
      <c r="J2"/>
      <c r="K2"/>
      <c r="L2"/>
      <c r="M2"/>
      <c r="N2"/>
      <c r="O2"/>
    </row>
    <row r="3" spans="1:15" ht="15.75" thickBot="1" x14ac:dyDescent="0.3">
      <c r="C3" s="39" t="s">
        <v>92</v>
      </c>
      <c r="D3" s="39" t="s">
        <v>93</v>
      </c>
      <c r="E3" s="39" t="s">
        <v>92</v>
      </c>
      <c r="F3" s="39" t="s">
        <v>93</v>
      </c>
      <c r="G3" s="39" t="s">
        <v>92</v>
      </c>
      <c r="H3" s="39" t="s">
        <v>93</v>
      </c>
      <c r="I3" s="39" t="s">
        <v>92</v>
      </c>
      <c r="J3" s="39" t="s">
        <v>93</v>
      </c>
      <c r="K3" s="39" t="s">
        <v>92</v>
      </c>
      <c r="L3" s="39" t="s">
        <v>93</v>
      </c>
      <c r="M3" s="39" t="s">
        <v>92</v>
      </c>
      <c r="N3" s="39" t="s">
        <v>93</v>
      </c>
      <c r="O3" s="39" t="s">
        <v>94</v>
      </c>
    </row>
    <row r="4" spans="1:15" ht="51.75" customHeight="1" thickBot="1" x14ac:dyDescent="0.3">
      <c r="B4" s="1" t="s">
        <v>2</v>
      </c>
      <c r="C4" s="25">
        <f>IF(VLOOKUP($B4,'1'!$B$4:$C$336,2,FALSE)&lt;&gt;"",VLOOKUP($B4,'1'!$B$4:$C$336,2,FALSE),0)</f>
        <v>5289016.9999999981</v>
      </c>
      <c r="D4" s="25">
        <f>SUM(D5:D6)</f>
        <v>5289016.9999999981</v>
      </c>
      <c r="E4" s="25">
        <f>IF(VLOOKUP($B4,'2'!$B$4:$C$337,2,FALSE)&lt;&gt;"",VLOOKUP($B4,'2'!$B$4:$C$337,2,FALSE),0)</f>
        <v>11485663.9</v>
      </c>
      <c r="F4" s="25">
        <f>SUM(F5:F6)</f>
        <v>10644997.736499999</v>
      </c>
      <c r="G4" s="25">
        <f>IF(VLOOKUP($B4,'3'!$B$4:$C$335,2,FALSE)&lt;&gt;"",VLOOKUP($B4,'3'!$B$4:$C$335,2,FALSE),0)</f>
        <v>-1349611.429999992</v>
      </c>
      <c r="H4" s="25">
        <f>SUM(H5:H6)</f>
        <v>17726326.846499998</v>
      </c>
      <c r="I4" s="25">
        <f>IF(VLOOKUP($B4,'4'!$B$4:$C$333,2,FALSE)&lt;&gt;"",VLOOKUP($B4,'4'!$B$4:$C$333,2,FALSE),0)</f>
        <v>-4407651.5199999958</v>
      </c>
      <c r="J4" s="25">
        <f>SUM(J5:J6)</f>
        <v>20855628.69875</v>
      </c>
      <c r="K4" s="25">
        <f>IF(VLOOKUP($B4,'5'!$B$4:$C$335,2,FALSE)&lt;&gt;"",VLOOKUP($B4,'5'!$B$4:$C$335,2,FALSE),0)</f>
        <v>-14878814.25</v>
      </c>
      <c r="L4" s="25">
        <f>SUM(L5:L6)</f>
        <v>22069353.117886428</v>
      </c>
      <c r="M4" s="25">
        <f>IF(VLOOKUP($B4,'5'!$B$4:$C$335,2,FALSE)&lt;&gt;"",VLOOKUP($B4,'5'!$B$4:$C$335,2,FALSE),0)</f>
        <v>-14878814.25</v>
      </c>
      <c r="N4" s="25">
        <f>SUM(N5:N6)</f>
        <v>76585323.399636418</v>
      </c>
      <c r="O4" s="25">
        <f>SUM(O5:O6)</f>
        <v>-181059836.0203636</v>
      </c>
    </row>
    <row r="5" spans="1:15" ht="27.75" customHeight="1" thickTop="1" x14ac:dyDescent="0.2">
      <c r="A5" s="11" t="s">
        <v>3</v>
      </c>
      <c r="B5" s="29" t="s">
        <v>4</v>
      </c>
      <c r="C5" s="26">
        <f>IF(VLOOKUP($B5,'1'!$B$4:$C$336,2,FALSE)&lt;&gt;"",VLOOKUP($B5,'1'!$B$4:$C$336,2,FALSE),0)</f>
        <v>21967700.649999999</v>
      </c>
      <c r="D5" s="26">
        <v>21967700.649999999</v>
      </c>
      <c r="E5" s="26">
        <f>IF(VLOOKUP($B5,'2'!$B$4:$C$337,2,FALSE)&lt;&gt;"",VLOOKUP($B5,'2'!$B$4:$C$337,2,FALSE),0)</f>
        <v>64195255.509999998</v>
      </c>
      <c r="F5" s="26">
        <f>[1]Coll!$E$6-[1]Coll!$E$5</f>
        <v>10644997.736499999</v>
      </c>
      <c r="G5" s="26">
        <f>IF(VLOOKUP($B5,'3'!$B$4:$C$335,2,FALSE)&lt;&gt;"",VLOOKUP($B5,'3'!$B$4:$C$335,2,FALSE),0)</f>
        <v>77940760.180000007</v>
      </c>
      <c r="H5" s="26">
        <f>[1]Coll!$G$6</f>
        <v>17726326.846499998</v>
      </c>
      <c r="I5" s="26">
        <f>IF(VLOOKUP($B5,'4'!$B$4:$C$333,2,FALSE)&lt;&gt;"",VLOOKUP($B5,'4'!$B$4:$C$333,2,FALSE),0)</f>
        <v>108420257.33</v>
      </c>
      <c r="J5" s="26">
        <f>[1]Coll!$I$6</f>
        <v>20855628.69875</v>
      </c>
      <c r="K5" s="26">
        <f>IF(VLOOKUP($B5,'5'!$B$4:$C$335,2,FALSE)&lt;&gt;"",VLOOKUP($B5,'5'!$B$4:$C$335,2,FALSE),0)</f>
        <v>130312269.13</v>
      </c>
      <c r="L5" s="26">
        <f>[1]Coll!$K$6</f>
        <v>22069353.117886428</v>
      </c>
      <c r="M5" s="26">
        <f>C5+E5+G5+I5+K5</f>
        <v>402836242.80000001</v>
      </c>
      <c r="N5" s="26">
        <f t="shared" ref="N5" si="0">D5+F5+H5+J5+L5</f>
        <v>93264007.049636424</v>
      </c>
      <c r="O5" s="26">
        <f>N5-M5</f>
        <v>-309572235.75036359</v>
      </c>
    </row>
    <row r="6" spans="1:15" ht="27.75" customHeight="1" x14ac:dyDescent="0.2">
      <c r="A6" s="11" t="s">
        <v>54</v>
      </c>
      <c r="B6" s="29" t="s">
        <v>55</v>
      </c>
      <c r="C6" s="26">
        <f>IF(VLOOKUP($B6,'1'!$B$4:$C$336,2,FALSE)&lt;&gt;"",VLOOKUP($B6,'1'!$B$4:$C$336,2,FALSE),0)</f>
        <v>-16678683.65</v>
      </c>
      <c r="D6" s="26">
        <v>-16678683.65</v>
      </c>
      <c r="E6" s="26">
        <f>IF(VLOOKUP($B6,'2'!$B$4:$C$337,2,FALSE)&lt;&gt;"",VLOOKUP($B6,'2'!$B$4:$C$337,2,FALSE),0)</f>
        <v>-52709591.609999999</v>
      </c>
      <c r="F6" s="26"/>
      <c r="G6" s="26">
        <f>IF(VLOOKUP($B6,'3'!$B$4:$C$335,2,FALSE)&lt;&gt;"",VLOOKUP($B6,'3'!$B$4:$C$335,2,FALSE),0)</f>
        <v>-79290371.609999999</v>
      </c>
      <c r="H6" s="26"/>
      <c r="I6" s="26">
        <f>IF(VLOOKUP($B6,'4'!$B$4:$C$333,2,FALSE)&lt;&gt;"",VLOOKUP($B6,'4'!$B$4:$C$333,2,FALSE),0)</f>
        <v>-112827908.84999999</v>
      </c>
      <c r="J6" s="26"/>
      <c r="K6" s="26">
        <f>IF(VLOOKUP($B6,'5'!$B$4:$C$335,2,FALSE)&lt;&gt;"",VLOOKUP($B6,'5'!$B$4:$C$335,2,FALSE),0)</f>
        <v>-145191083.38</v>
      </c>
      <c r="L6" s="26"/>
      <c r="M6" s="26">
        <f>IF(VLOOKUP($B6,'5'!$B$4:$C$335,2,FALSE)&lt;&gt;"",VLOOKUP($B6,'5'!$B$4:$C$335,2,FALSE),0)</f>
        <v>-145191083.38</v>
      </c>
      <c r="N6" s="26">
        <f>D6+F6+H6+J6+L6</f>
        <v>-16678683.65</v>
      </c>
      <c r="O6" s="26">
        <f t="shared" ref="O6:O52" si="1">N6-M6</f>
        <v>128512399.72999999</v>
      </c>
    </row>
    <row r="7" spans="1:15" ht="21" customHeight="1" x14ac:dyDescent="0.25">
      <c r="B7" s="3" t="s">
        <v>5</v>
      </c>
      <c r="C7" s="27">
        <f>IF(VLOOKUP($B7,'1'!$B$4:$C$336,2,FALSE)&lt;&gt;"",VLOOKUP($B7,'1'!$B$4:$C$336,2,FALSE),0)</f>
        <v>5289016.9999999981</v>
      </c>
      <c r="D7" s="27">
        <f>SUM(D5:D6)</f>
        <v>5289016.9999999981</v>
      </c>
      <c r="E7" s="27">
        <f>IF(VLOOKUP($B7,'2'!$B$4:$C$337,2,FALSE)&lt;&gt;"",VLOOKUP($B7,'2'!$B$4:$C$337,2,FALSE),0)</f>
        <v>11485663.9</v>
      </c>
      <c r="F7" s="27">
        <f>SUM(F5:F6)</f>
        <v>10644997.736499999</v>
      </c>
      <c r="G7" s="27">
        <f>IF(VLOOKUP($B7,'3'!$B$4:$C$335,2,FALSE)&lt;&gt;"",VLOOKUP($B7,'3'!$B$4:$C$335,2,FALSE),0)</f>
        <v>-1349611.429999992</v>
      </c>
      <c r="H7" s="27">
        <f>SUM(H5:H6)</f>
        <v>17726326.846499998</v>
      </c>
      <c r="I7" s="27">
        <f>IF(VLOOKUP($B7,'4'!$B$4:$C$333,2,FALSE)&lt;&gt;"",VLOOKUP($B7,'4'!$B$4:$C$333,2,FALSE),0)</f>
        <v>-4407651.5199999958</v>
      </c>
      <c r="J7" s="27">
        <f>SUM(J5:J6)</f>
        <v>20855628.69875</v>
      </c>
      <c r="K7" s="27">
        <f>IF(VLOOKUP($B7,'5'!$B$4:$C$335,2,FALSE)&lt;&gt;"",VLOOKUP($B7,'5'!$B$4:$C$335,2,FALSE),0)</f>
        <v>-14878814.25</v>
      </c>
      <c r="L7" s="27">
        <f>SUM(L5:L6)</f>
        <v>22069353.117886428</v>
      </c>
      <c r="M7" s="27">
        <f>IF(VLOOKUP($B7,'5'!$B$4:$C$335,2,FALSE)&lt;&gt;"",VLOOKUP($B7,'5'!$B$4:$C$335,2,FALSE),0)</f>
        <v>-14878814.25</v>
      </c>
      <c r="N7" s="27">
        <f>SUM(N5:N6)</f>
        <v>76585323.399636418</v>
      </c>
      <c r="O7" s="26">
        <f t="shared" si="1"/>
        <v>91464137.649636418</v>
      </c>
    </row>
    <row r="8" spans="1:15" ht="42" customHeight="1" thickBot="1" x14ac:dyDescent="0.3">
      <c r="B8" s="1" t="s">
        <v>6</v>
      </c>
      <c r="C8" s="25">
        <f>SUM(C9:C12)</f>
        <v>6986607.8199999984</v>
      </c>
      <c r="D8" s="25">
        <f>SUM(D9:D12)</f>
        <v>26659335.367249999</v>
      </c>
      <c r="E8" s="25">
        <f>IF(VLOOKUP($B8,'2'!$B$4:$C$337,2,FALSE)&lt;&gt;"",VLOOKUP($B8,'2'!$B$4:$C$337,2,FALSE),0)</f>
        <v>-12835275.33</v>
      </c>
      <c r="F8" s="25">
        <f>SUM(F9:F12)</f>
        <v>-3529412.33</v>
      </c>
      <c r="G8" s="25">
        <f>IF(VLOOKUP($B8,'3'!$B$4:$C$335,2,FALSE)&lt;&gt;"",VLOOKUP($B8,'3'!$B$4:$C$335,2,FALSE),0)</f>
        <v>-3058040.09</v>
      </c>
      <c r="H8" s="25">
        <f>SUM(H9:H12)</f>
        <v>-6902235.0899999999</v>
      </c>
      <c r="I8" s="25">
        <f>IF(VLOOKUP($B8,'4'!$B$4:$C$333,2,FALSE)&lt;&gt;"",VLOOKUP($B8,'4'!$B$4:$C$333,2,FALSE),0)</f>
        <v>-10471162.73</v>
      </c>
      <c r="J8" s="25">
        <f>SUM(J9:J12)</f>
        <v>-12958327.73</v>
      </c>
      <c r="K8" s="25">
        <f>IF(VLOOKUP($B8,'5'!$B$4:$C$335,2,FALSE)&lt;&gt;"",VLOOKUP($B8,'5'!$B$4:$C$335,2,FALSE),0)</f>
        <v>-4097371.600000001</v>
      </c>
      <c r="L8" s="25">
        <f>SUM(L9:L12)</f>
        <v>-7329327.6000000015</v>
      </c>
      <c r="M8" s="25">
        <f>IF(VLOOKUP($B8,'5'!$B$4:$C$335,2,FALSE)&lt;&gt;"",VLOOKUP($B8,'5'!$B$4:$C$335,2,FALSE),0)</f>
        <v>-4097371.600000001</v>
      </c>
      <c r="N8" s="25">
        <f>SUM(N9:N12)</f>
        <v>-4059967.3827500027</v>
      </c>
      <c r="O8" s="25">
        <f>D8+F8+H8+J8+L8</f>
        <v>-4059967.3827500045</v>
      </c>
    </row>
    <row r="9" spans="1:15" ht="27.75" customHeight="1" thickTop="1" x14ac:dyDescent="0.25">
      <c r="B9" s="30" t="s">
        <v>7</v>
      </c>
      <c r="C9" s="28">
        <f>IF(VLOOKUP($B9,'1'!$B$4:$C$336,2,FALSE)&lt;&gt;"",VLOOKUP($B9,'1'!$B$4:$C$336,2,FALSE),0)</f>
        <v>-3897351.100000001</v>
      </c>
      <c r="D9" s="28">
        <f>D13+D22</f>
        <v>19635182.72425</v>
      </c>
      <c r="E9" s="28">
        <f>IF(VLOOKUP($B9,'2'!$B$4:$C$337,2,FALSE)&lt;&gt;"",VLOOKUP($B9,'2'!$B$4:$C$337,2,FALSE),0)</f>
        <v>-12835275.33</v>
      </c>
      <c r="F9" s="28">
        <f>IF(VLOOKUP($B9,'2'!$B$4:$C$337,2,FALSE)&lt;&gt;"",VLOOKUP($B9,'2'!$B$4:$C$337,2,FALSE),0)</f>
        <v>-12835275.33</v>
      </c>
      <c r="G9" s="28">
        <f>IF(VLOOKUP($B9,'3'!$B$4:$C$335,2,FALSE)&lt;&gt;"",VLOOKUP($B9,'3'!$B$4:$C$335,2,FALSE),0)</f>
        <v>-3058040.09</v>
      </c>
      <c r="H9" s="28">
        <f>IF(VLOOKUP($B9,'3'!$B$4:$C$335,2,FALSE)&lt;&gt;"",VLOOKUP($B9,'3'!$B$4:$C$335,2,FALSE),0)</f>
        <v>-3058040.09</v>
      </c>
      <c r="I9" s="28">
        <f>IF(VLOOKUP($B9,'4'!$B$4:$C$333,2,FALSE)&lt;&gt;"",VLOOKUP($B9,'4'!$B$4:$C$333,2,FALSE),0)</f>
        <v>-10471162.73</v>
      </c>
      <c r="J9" s="28">
        <f>IF(VLOOKUP($B9,'4'!$B$4:$C$333,2,FALSE)&lt;&gt;"",VLOOKUP($B9,'4'!$B$4:$C$333,2,FALSE),0)</f>
        <v>-10471162.73</v>
      </c>
      <c r="K9" s="28">
        <f>IF(VLOOKUP($B9,'5'!$B$4:$C$335,2,FALSE)&lt;&gt;"",VLOOKUP($B9,'5'!$B$4:$C$335,2,FALSE),0)</f>
        <v>-4097371.600000001</v>
      </c>
      <c r="L9" s="28">
        <f>IF(VLOOKUP($B9,'5'!$B$4:$C$335,2,FALSE)&lt;&gt;"",VLOOKUP($B9,'5'!$B$4:$C$335,2,FALSE),0)</f>
        <v>-4097371.600000001</v>
      </c>
      <c r="M9" s="28">
        <f>IF(VLOOKUP($B9,'5'!$B$4:$C$335,2,FALSE)&lt;&gt;"",VLOOKUP($B9,'5'!$B$4:$C$335,2,FALSE),0)</f>
        <v>-4097371.600000001</v>
      </c>
      <c r="N9" s="28">
        <f t="shared" ref="N9:N53" si="2">D9+F9+H9+J9+L9</f>
        <v>-10826667.025750002</v>
      </c>
      <c r="O9" s="28">
        <f>D9+F9+H9+J9+L9</f>
        <v>-10826667.025750002</v>
      </c>
    </row>
    <row r="10" spans="1:15" ht="27.75" customHeight="1" x14ac:dyDescent="0.2">
      <c r="B10" s="29" t="s">
        <v>8</v>
      </c>
      <c r="C10" s="26">
        <f>IF(VLOOKUP($B10,'1'!$B$4:$C$336,2,FALSE)&lt;&gt;"",VLOOKUP($B10,'1'!$B$4:$C$336,2,FALSE),0)</f>
        <v>0</v>
      </c>
      <c r="D10" s="26">
        <f>[1]Coll!$C$5</f>
        <v>3512076.3215000001</v>
      </c>
      <c r="E10" s="26">
        <f>IF(VLOOKUP($B10,'2'!$B$4:$C$337,2,FALSE)&lt;&gt;"",VLOOKUP($B10,'2'!$B$4:$C$337,2,FALSE),0)</f>
        <v>9305863.2199999988</v>
      </c>
      <c r="F10" s="26">
        <v>0</v>
      </c>
      <c r="G10" s="26">
        <f>IF(VLOOKUP($B10,'3'!$B$4:$C$335,2,FALSE)&lt;&gt;"",VLOOKUP($B10,'3'!$B$4:$C$335,2,FALSE),0)</f>
        <v>0</v>
      </c>
      <c r="H10" s="26">
        <f>IF(VLOOKUP($B10,'3'!$B$4:$C$335,2,FALSE)&lt;&gt;"",VLOOKUP($B10,'3'!$B$4:$C$335,2,FALSE),0)</f>
        <v>0</v>
      </c>
      <c r="I10" s="26">
        <f>IF(VLOOKUP($B10,'4'!$B$4:$C$333,2,FALSE)&lt;&gt;"",VLOOKUP($B10,'4'!$B$4:$C$333,2,FALSE),0)</f>
        <v>0</v>
      </c>
      <c r="J10" s="26">
        <f>IF(VLOOKUP($B10,'4'!$B$4:$C$333,2,FALSE)&lt;&gt;"",VLOOKUP($B10,'4'!$B$4:$C$333,2,FALSE),0)</f>
        <v>0</v>
      </c>
      <c r="K10" s="26">
        <f>IF(VLOOKUP($B10,'5'!$B$4:$C$335,2,FALSE)&lt;&gt;"",VLOOKUP($B10,'5'!$B$4:$C$335,2,FALSE),0)</f>
        <v>0</v>
      </c>
      <c r="L10" s="26">
        <f>IF(VLOOKUP($B10,'5'!$B$4:$C$335,2,FALSE)&lt;&gt;"",VLOOKUP($B10,'5'!$B$4:$C$335,2,FALSE),0)</f>
        <v>0</v>
      </c>
      <c r="M10" s="26">
        <f>IF(VLOOKUP($B10,'5'!$B$4:$C$335,2,FALSE)&lt;&gt;"",VLOOKUP($B10,'5'!$B$4:$C$335,2,FALSE),0)</f>
        <v>0</v>
      </c>
      <c r="N10" s="26">
        <f t="shared" si="2"/>
        <v>3512076.3215000001</v>
      </c>
      <c r="O10" s="26">
        <f t="shared" si="1"/>
        <v>3512076.3215000001</v>
      </c>
    </row>
    <row r="11" spans="1:15" ht="27.75" customHeight="1" x14ac:dyDescent="0.2">
      <c r="A11" s="11" t="s">
        <v>9</v>
      </c>
      <c r="B11" s="29" t="s">
        <v>10</v>
      </c>
      <c r="C11" s="26">
        <f>IF(VLOOKUP($B11,'1'!$B$4:$C$336,2,FALSE)&lt;&gt;"",VLOOKUP($B11,'1'!$B$4:$C$336,2,FALSE),0)</f>
        <v>10883958.92</v>
      </c>
      <c r="D11" s="26">
        <f>[1]Coll!$C$5</f>
        <v>3512076.3215000001</v>
      </c>
      <c r="E11" s="26">
        <f>IF(VLOOKUP($B11,'2'!$B$4:$C$337,2,FALSE)&lt;&gt;"",VLOOKUP($B11,'2'!$B$4:$C$337,2,FALSE),0)</f>
        <v>-514243</v>
      </c>
      <c r="F11" s="26">
        <f>[1]Coll!$E$5</f>
        <v>9305863</v>
      </c>
      <c r="G11" s="26">
        <f>IF(VLOOKUP($B11,'3'!$B$4:$C$335,2,FALSE)&lt;&gt;"",VLOOKUP($B11,'3'!$B$4:$C$335,2,FALSE),0)</f>
        <v>-3844195</v>
      </c>
      <c r="H11" s="26">
        <f>IF(VLOOKUP($B11,'3'!$B$4:$C$335,2,FALSE)&lt;&gt;"",VLOOKUP($B11,'3'!$B$4:$C$335,2,FALSE),0)</f>
        <v>-3844195</v>
      </c>
      <c r="I11" s="26">
        <f>IF(VLOOKUP($B11,'4'!$B$4:$C$333,2,FALSE)&lt;&gt;"",VLOOKUP($B11,'4'!$B$4:$C$333,2,FALSE),0)</f>
        <v>-2487165</v>
      </c>
      <c r="J11" s="26">
        <f>IF(VLOOKUP($B11,'4'!$B$4:$C$333,2,FALSE)&lt;&gt;"",VLOOKUP($B11,'4'!$B$4:$C$333,2,FALSE),0)</f>
        <v>-2487165</v>
      </c>
      <c r="K11" s="26">
        <f>IF(VLOOKUP($B11,'5'!$B$4:$C$335,2,FALSE)&lt;&gt;"",VLOOKUP($B11,'5'!$B$4:$C$335,2,FALSE),0)</f>
        <v>-3231956</v>
      </c>
      <c r="L11" s="26">
        <f>IF(VLOOKUP($B11,'5'!$B$4:$C$335,2,FALSE)&lt;&gt;"",VLOOKUP($B11,'5'!$B$4:$C$335,2,FALSE),0)</f>
        <v>-3231956</v>
      </c>
      <c r="M11" s="26">
        <f>IF(VLOOKUP($B11,'5'!$B$4:$C$335,2,FALSE)&lt;&gt;"",VLOOKUP($B11,'5'!$B$4:$C$335,2,FALSE),0)</f>
        <v>-3231956</v>
      </c>
      <c r="N11" s="26">
        <f t="shared" si="2"/>
        <v>3254623.3214999996</v>
      </c>
      <c r="O11" s="26">
        <f t="shared" si="1"/>
        <v>6486579.3214999996</v>
      </c>
    </row>
    <row r="12" spans="1:15" ht="27.75" customHeight="1" x14ac:dyDescent="0.2">
      <c r="B12" s="29" t="s">
        <v>11</v>
      </c>
      <c r="C12" s="26">
        <v>0</v>
      </c>
      <c r="D12" s="26">
        <v>0</v>
      </c>
      <c r="E12" s="26">
        <f>IF(VLOOKUP($B12,'2'!$B$4:$C$337,2,FALSE)&lt;&gt;"",VLOOKUP($B12,'2'!$B$4:$C$337,2,FALSE),0)</f>
        <v>9305863.2199999988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f t="shared" si="2"/>
        <v>0</v>
      </c>
      <c r="O12" s="26">
        <f t="shared" si="1"/>
        <v>0</v>
      </c>
    </row>
    <row r="13" spans="1:15" ht="42" customHeight="1" thickBot="1" x14ac:dyDescent="0.3">
      <c r="B13" s="1" t="s">
        <v>12</v>
      </c>
      <c r="C13" s="25">
        <f>IF(VLOOKUP($B13,'1'!$B$4:$C$336,2,FALSE)&lt;&gt;"",VLOOKUP($B13,'1'!$B$4:$C$336,2,FALSE),0)</f>
        <v>39086159.810000002</v>
      </c>
      <c r="D13" s="25">
        <f>SUM(D14:D15)</f>
        <v>21254302.874249998</v>
      </c>
      <c r="E13" s="25">
        <f>IF(VLOOKUP($B13,'2'!$B$4:$C$337,2,FALSE)&lt;&gt;"",VLOOKUP($B13,'2'!$B$4:$C$337,2,FALSE),0)</f>
        <v>9881735.4499999993</v>
      </c>
      <c r="F13" s="25">
        <f>SUM(F14:F15)</f>
        <v>6116862.4500000002</v>
      </c>
      <c r="G13" s="25">
        <f>IF(VLOOKUP($B13,'3'!$B$4:$C$335,2,FALSE)&lt;&gt;"",VLOOKUP($B13,'3'!$B$4:$C$335,2,FALSE),0)</f>
        <v>52504098.149999999</v>
      </c>
      <c r="H13" s="25">
        <f>SUM(H14:H15)</f>
        <v>47738063.149999999</v>
      </c>
      <c r="I13" s="25">
        <f>IF(VLOOKUP($B13,'4'!$B$4:$C$333,2,FALSE)&lt;&gt;"",VLOOKUP($B13,'4'!$B$4:$C$333,2,FALSE),0)</f>
        <v>34916581.799999997</v>
      </c>
      <c r="J13" s="25">
        <f>SUM(J14:J15)</f>
        <v>30636740.800000001</v>
      </c>
      <c r="K13" s="25">
        <f>IF(VLOOKUP($B13,'5'!$B$4:$C$335,2,FALSE)&lt;&gt;"",VLOOKUP($B13,'5'!$B$4:$C$335,2,FALSE),0)</f>
        <v>45705839.700000003</v>
      </c>
      <c r="L13" s="25">
        <f>SUM(L14:L15)</f>
        <v>41025231.700000003</v>
      </c>
      <c r="M13" s="25">
        <f>IF(VLOOKUP($B13,'5'!$B$4:$C$335,2,FALSE)&lt;&gt;"",VLOOKUP($B13,'5'!$B$4:$C$335,2,FALSE),0)</f>
        <v>45705839.700000003</v>
      </c>
      <c r="N13" s="25">
        <f>SUM(N14:N15)</f>
        <v>146771200.97424999</v>
      </c>
      <c r="O13" s="25">
        <f>D13+F13+H13+J13+L13</f>
        <v>146771200.97424999</v>
      </c>
    </row>
    <row r="14" spans="1:15" ht="27.75" customHeight="1" thickTop="1" x14ac:dyDescent="0.2">
      <c r="A14" s="11" t="s">
        <v>13</v>
      </c>
      <c r="B14" s="29" t="s">
        <v>14</v>
      </c>
      <c r="C14" s="26">
        <f>IF(VLOOKUP($B14,'1'!$B$4:$C$336,2,FALSE)&lt;&gt;"",VLOOKUP($B14,'1'!$B$4:$C$336,2,FALSE),0)</f>
        <v>5021121.8900000006</v>
      </c>
      <c r="D14" s="26">
        <v>3720179.02</v>
      </c>
      <c r="E14" s="26">
        <f>IF(VLOOKUP($B14,'2'!$B$4:$C$337,2,FALSE)&lt;&gt;"",VLOOKUP($B14,'2'!$B$4:$C$337,2,FALSE),0)</f>
        <v>730776.45000000007</v>
      </c>
      <c r="F14" s="26">
        <f>IF(VLOOKUP($B14,'2'!$B$4:$C$337,2,FALSE)&lt;&gt;"",VLOOKUP($B14,'2'!$B$4:$C$337,2,FALSE),0)</f>
        <v>730776.45000000007</v>
      </c>
      <c r="G14" s="26">
        <f>IF(VLOOKUP($B14,'3'!$B$4:$C$335,2,FALSE)&lt;&gt;"",VLOOKUP($B14,'3'!$B$4:$C$335,2,FALSE),0)</f>
        <v>5725287.1499999994</v>
      </c>
      <c r="H14" s="26">
        <f>IF(VLOOKUP($B14,'3'!$B$4:$C$335,2,FALSE)&lt;&gt;"",VLOOKUP($B14,'3'!$B$4:$C$335,2,FALSE),0)</f>
        <v>5725287.1499999994</v>
      </c>
      <c r="I14" s="26">
        <f>IF(VLOOKUP($B14,'4'!$B$4:$C$333,2,FALSE)&lt;&gt;"",VLOOKUP($B14,'4'!$B$4:$C$333,2,FALSE),0)</f>
        <v>3671683.8</v>
      </c>
      <c r="J14" s="26">
        <f>IF(VLOOKUP($B14,'4'!$B$4:$C$333,2,FALSE)&lt;&gt;"",VLOOKUP($B14,'4'!$B$4:$C$333,2,FALSE),0)</f>
        <v>3671683.8</v>
      </c>
      <c r="K14" s="26">
        <f>IF(VLOOKUP($B14,'5'!$B$4:$C$335,2,FALSE)&lt;&gt;"",VLOOKUP($B14,'5'!$B$4:$C$335,2,FALSE),0)</f>
        <v>4929557.6999999993</v>
      </c>
      <c r="L14" s="26">
        <f>IF(VLOOKUP($B14,'5'!$B$4:$C$335,2,FALSE)&lt;&gt;"",VLOOKUP($B14,'5'!$B$4:$C$335,2,FALSE),0)</f>
        <v>4929557.6999999993</v>
      </c>
      <c r="M14" s="26">
        <f>IF(VLOOKUP($B14,'5'!$B$4:$C$335,2,FALSE)&lt;&gt;"",VLOOKUP($B14,'5'!$B$4:$C$335,2,FALSE),0)</f>
        <v>4929557.6999999993</v>
      </c>
      <c r="N14" s="26">
        <f t="shared" si="2"/>
        <v>18777484.119999997</v>
      </c>
      <c r="O14" s="26">
        <f t="shared" si="1"/>
        <v>13847926.419999998</v>
      </c>
    </row>
    <row r="15" spans="1:15" ht="27.75" customHeight="1" x14ac:dyDescent="0.2">
      <c r="A15" s="11" t="s">
        <v>35</v>
      </c>
      <c r="B15" s="29" t="s">
        <v>36</v>
      </c>
      <c r="C15" s="26">
        <f>IF(VLOOKUP($B15,'1'!$B$4:$C$336,2,FALSE)&lt;&gt;"",VLOOKUP($B15,'1'!$B$4:$C$336,2,FALSE),0)</f>
        <v>22590187</v>
      </c>
      <c r="D15" s="26">
        <f>[1]Coll!$D$6-[1]Coll!$D$5</f>
        <v>17534123.854249999</v>
      </c>
      <c r="E15" s="26">
        <f>IF(VLOOKUP($B15,'2'!$B$4:$C$337,2,FALSE)&lt;&gt;"",VLOOKUP($B15,'2'!$B$4:$C$337,2,FALSE),0)</f>
        <v>5386086</v>
      </c>
      <c r="F15" s="26">
        <f>IF(VLOOKUP($B15,'2'!$B$4:$C$337,2,FALSE)&lt;&gt;"",VLOOKUP($B15,'2'!$B$4:$C$337,2,FALSE),0)</f>
        <v>5386086</v>
      </c>
      <c r="G15" s="26">
        <f>IF(VLOOKUP($B15,'3'!$B$4:$C$335,2,FALSE)&lt;&gt;"",VLOOKUP($B15,'3'!$B$4:$C$335,2,FALSE),0)</f>
        <v>42012776</v>
      </c>
      <c r="H15" s="26">
        <f>IF(VLOOKUP($B15,'3'!$B$4:$C$335,2,FALSE)&lt;&gt;"",VLOOKUP($B15,'3'!$B$4:$C$335,2,FALSE),0)</f>
        <v>42012776</v>
      </c>
      <c r="I15" s="26">
        <f>IF(VLOOKUP($B15,'4'!$B$4:$C$333,2,FALSE)&lt;&gt;"",VLOOKUP($B15,'4'!$B$4:$C$333,2,FALSE),0)</f>
        <v>26965057</v>
      </c>
      <c r="J15" s="26">
        <f>IF(VLOOKUP($B15,'4'!$B$4:$C$333,2,FALSE)&lt;&gt;"",VLOOKUP($B15,'4'!$B$4:$C$333,2,FALSE),0)</f>
        <v>26965057</v>
      </c>
      <c r="K15" s="26">
        <f>IF(VLOOKUP($B15,'5'!$B$4:$C$335,2,FALSE)&lt;&gt;"",VLOOKUP($B15,'5'!$B$4:$C$335,2,FALSE),0)</f>
        <v>36095674</v>
      </c>
      <c r="L15" s="26">
        <f>IF(VLOOKUP($B15,'5'!$B$4:$C$335,2,FALSE)&lt;&gt;"",VLOOKUP($B15,'5'!$B$4:$C$335,2,FALSE),0)</f>
        <v>36095674</v>
      </c>
      <c r="M15" s="26">
        <f>IF(VLOOKUP($B15,'5'!$B$4:$C$335,2,FALSE)&lt;&gt;"",VLOOKUP($B15,'5'!$B$4:$C$335,2,FALSE),0)</f>
        <v>36095674</v>
      </c>
      <c r="N15" s="26">
        <f t="shared" si="2"/>
        <v>127993716.85425</v>
      </c>
      <c r="O15" s="26">
        <f t="shared" si="1"/>
        <v>91898042.854249999</v>
      </c>
    </row>
    <row r="16" spans="1:15" ht="24.75" customHeight="1" x14ac:dyDescent="0.25">
      <c r="B16" s="30" t="s">
        <v>15</v>
      </c>
      <c r="C16" s="28">
        <f>IF(VLOOKUP($B16,'1'!$B$4:$C$336,2,FALSE)&lt;&gt;"",VLOOKUP($B16,'1'!$B$4:$C$336,2,FALSE),0)</f>
        <v>39086159.810000002</v>
      </c>
      <c r="D16" s="28">
        <f>SUM(D14:D15)</f>
        <v>21254302.874249998</v>
      </c>
      <c r="E16" s="28">
        <f>IF(VLOOKUP($B16,'2'!$B$4:$C$337,2,FALSE)&lt;&gt;"",VLOOKUP($B16,'2'!$B$4:$C$337,2,FALSE),0)</f>
        <v>9881735.4499999993</v>
      </c>
      <c r="F16" s="28">
        <f>IF(VLOOKUP($B16,'2'!$B$4:$C$337,2,FALSE)&lt;&gt;"",VLOOKUP($B16,'2'!$B$4:$C$337,2,FALSE),0)</f>
        <v>9881735.4499999993</v>
      </c>
      <c r="G16" s="28">
        <f>IF(VLOOKUP($B16,'3'!$B$4:$C$335,2,FALSE)&lt;&gt;"",VLOOKUP($B16,'3'!$B$4:$C$335,2,FALSE),0)</f>
        <v>52504098.149999999</v>
      </c>
      <c r="H16" s="28">
        <f>IF(VLOOKUP($B16,'3'!$B$4:$C$335,2,FALSE)&lt;&gt;"",VLOOKUP($B16,'3'!$B$4:$C$335,2,FALSE),0)</f>
        <v>52504098.149999999</v>
      </c>
      <c r="I16" s="28">
        <f>IF(VLOOKUP($B16,'4'!$B$4:$C$333,2,FALSE)&lt;&gt;"",VLOOKUP($B16,'4'!$B$4:$C$333,2,FALSE),0)</f>
        <v>34916581.799999997</v>
      </c>
      <c r="J16" s="28">
        <f>IF(VLOOKUP($B16,'4'!$B$4:$C$333,2,FALSE)&lt;&gt;"",VLOOKUP($B16,'4'!$B$4:$C$333,2,FALSE),0)</f>
        <v>34916581.799999997</v>
      </c>
      <c r="K16" s="28">
        <f>IF(VLOOKUP($B16,'5'!$B$4:$C$335,2,FALSE)&lt;&gt;"",VLOOKUP($B16,'5'!$B$4:$C$335,2,FALSE),0)</f>
        <v>45705839.700000003</v>
      </c>
      <c r="L16" s="28">
        <f>IF(VLOOKUP($B16,'5'!$B$4:$C$335,2,FALSE)&lt;&gt;"",VLOOKUP($B16,'5'!$B$4:$C$335,2,FALSE),0)</f>
        <v>45705839.700000003</v>
      </c>
      <c r="M16" s="28">
        <f>IF(VLOOKUP($B16,'5'!$B$4:$C$335,2,FALSE)&lt;&gt;"",VLOOKUP($B16,'5'!$B$4:$C$335,2,FALSE),0)</f>
        <v>45705839.700000003</v>
      </c>
      <c r="N16" s="28">
        <f t="shared" si="2"/>
        <v>164262557.97424999</v>
      </c>
      <c r="O16" s="28">
        <f t="shared" si="1"/>
        <v>118556718.27424999</v>
      </c>
    </row>
    <row r="17" spans="1:15" ht="42" customHeight="1" thickBot="1" x14ac:dyDescent="0.3">
      <c r="B17" s="1" t="s">
        <v>16</v>
      </c>
      <c r="C17" s="25">
        <f>SUM(C18:C19)</f>
        <v>590892</v>
      </c>
      <c r="D17" s="25">
        <f>SUM(D18:D19)</f>
        <v>0</v>
      </c>
      <c r="E17" s="25">
        <f>IF(VLOOKUP($B17,'2'!$B$4:$C$337,2,FALSE)&lt;&gt;"",VLOOKUP($B17,'2'!$B$4:$C$337,2,FALSE),0)</f>
        <v>-20566.220000000671</v>
      </c>
      <c r="F17" s="25">
        <f>SUM(F18:F19)</f>
        <v>3744306.7799999993</v>
      </c>
      <c r="G17" s="25">
        <f>IF(VLOOKUP($B17,'3'!$B$4:$C$335,2,FALSE)&lt;&gt;"",VLOOKUP($B17,'3'!$B$4:$C$335,2,FALSE),0)</f>
        <v>0</v>
      </c>
      <c r="H17" s="25">
        <f>SUM(H18:H19)</f>
        <v>4766035</v>
      </c>
      <c r="I17" s="25">
        <f>IF(VLOOKUP($B17,'4'!$B$4:$C$333,2,FALSE)&lt;&gt;"",VLOOKUP($B17,'4'!$B$4:$C$333,2,FALSE),0)</f>
        <v>0</v>
      </c>
      <c r="J17" s="25">
        <f>SUM(J18:J19)</f>
        <v>4279841</v>
      </c>
      <c r="K17" s="25">
        <f>IF(VLOOKUP($B17,'5'!$B$4:$C$335,2,FALSE)&lt;&gt;"",VLOOKUP($B17,'5'!$B$4:$C$335,2,FALSE),0)</f>
        <v>0</v>
      </c>
      <c r="L17" s="25">
        <f>SUM(L18:L19)</f>
        <v>4680608</v>
      </c>
      <c r="M17" s="25">
        <f>IF(VLOOKUP($B17,'5'!$B$4:$C$335,2,FALSE)&lt;&gt;"",VLOOKUP($B17,'5'!$B$4:$C$335,2,FALSE),0)</f>
        <v>0</v>
      </c>
      <c r="N17" s="25">
        <f>SUM(N18:N19)</f>
        <v>17470790.780000001</v>
      </c>
      <c r="O17" s="25">
        <f>D17+F17+H17+J17+L17</f>
        <v>17470790.780000001</v>
      </c>
    </row>
    <row r="18" spans="1:15" ht="27.75" customHeight="1" thickTop="1" x14ac:dyDescent="0.2">
      <c r="A18" s="11" t="s">
        <v>17</v>
      </c>
      <c r="B18" s="29" t="s">
        <v>18</v>
      </c>
      <c r="C18" s="26">
        <f>IF(VLOOKUP($B18,'1'!$B$4:$C$336,2,FALSE)&lt;&gt;"",VLOOKUP($B18,'1'!$B$4:$C$336,2,FALSE),0)</f>
        <v>590892</v>
      </c>
      <c r="D18" s="26">
        <v>0</v>
      </c>
      <c r="E18" s="26">
        <f>IF(VLOOKUP($B18,'2'!$B$4:$C$337,2,FALSE)&lt;&gt;"",VLOOKUP($B18,'2'!$B$4:$C$337,2,FALSE),0)</f>
        <v>3764873</v>
      </c>
      <c r="F18" s="26">
        <f>IF(VLOOKUP($B18,'2'!$B$4:$C$337,2,FALSE)&lt;&gt;"",VLOOKUP($B18,'2'!$B$4:$C$337,2,FALSE),0)</f>
        <v>3764873</v>
      </c>
      <c r="G18" s="26">
        <f>IF(VLOOKUP($B18,'3'!$B$4:$C$335,2,FALSE)&lt;&gt;"",VLOOKUP($B18,'3'!$B$4:$C$335,2,FALSE),0)</f>
        <v>4766035</v>
      </c>
      <c r="H18" s="26">
        <f>IF(VLOOKUP($B18,'3'!$B$4:$C$335,2,FALSE)&lt;&gt;"",VLOOKUP($B18,'3'!$B$4:$C$335,2,FALSE),0)</f>
        <v>4766035</v>
      </c>
      <c r="I18" s="26">
        <f>IF(VLOOKUP($B18,'4'!$B$4:$C$333,2,FALSE)&lt;&gt;"",VLOOKUP($B18,'4'!$B$4:$C$333,2,FALSE),0)</f>
        <v>4279841</v>
      </c>
      <c r="J18" s="26">
        <f>IF(VLOOKUP($B18,'4'!$B$4:$C$333,2,FALSE)&lt;&gt;"",VLOOKUP($B18,'4'!$B$4:$C$333,2,FALSE),0)</f>
        <v>4279841</v>
      </c>
      <c r="K18" s="26">
        <f>IF(VLOOKUP($B18,'5'!$B$4:$C$335,2,FALSE)&lt;&gt;"",VLOOKUP($B18,'5'!$B$4:$C$335,2,FALSE),0)</f>
        <v>4680608</v>
      </c>
      <c r="L18" s="26">
        <f>IF(VLOOKUP($B18,'5'!$B$4:$C$335,2,FALSE)&lt;&gt;"",VLOOKUP($B18,'5'!$B$4:$C$335,2,FALSE),0)</f>
        <v>4680608</v>
      </c>
      <c r="M18" s="26">
        <f>IF(VLOOKUP($B18,'5'!$B$4:$C$335,2,FALSE)&lt;&gt;"",VLOOKUP($B18,'5'!$B$4:$C$335,2,FALSE),0)</f>
        <v>4680608</v>
      </c>
      <c r="N18" s="26">
        <f t="shared" si="2"/>
        <v>17491357</v>
      </c>
      <c r="O18" s="26">
        <f t="shared" si="1"/>
        <v>12810749</v>
      </c>
    </row>
    <row r="19" spans="1:15" ht="27.75" customHeight="1" x14ac:dyDescent="0.2">
      <c r="A19" s="11" t="s">
        <v>19</v>
      </c>
      <c r="B19" s="29" t="s">
        <v>20</v>
      </c>
      <c r="C19" s="26">
        <v>0</v>
      </c>
      <c r="D19" s="26">
        <v>0</v>
      </c>
      <c r="E19" s="26">
        <f>IF(VLOOKUP($B19,'2'!$B$4:$C$337,2,FALSE)&lt;&gt;"",VLOOKUP($B19,'2'!$B$4:$C$337,2,FALSE),0)</f>
        <v>-20566.220000000671</v>
      </c>
      <c r="F19" s="26">
        <f>IF(VLOOKUP($B19,'2'!$B$4:$C$337,2,FALSE)&lt;&gt;"",VLOOKUP($B19,'2'!$B$4:$C$337,2,FALSE),0)</f>
        <v>-20566.220000000671</v>
      </c>
      <c r="G19" s="26">
        <v>0</v>
      </c>
      <c r="H19" s="26"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6">
        <f t="shared" si="2"/>
        <v>-20566.220000000671</v>
      </c>
      <c r="O19" s="26">
        <f t="shared" si="1"/>
        <v>-20566.220000000671</v>
      </c>
    </row>
    <row r="20" spans="1:15" ht="27.75" customHeight="1" x14ac:dyDescent="0.2">
      <c r="A20" s="11" t="s">
        <v>80</v>
      </c>
      <c r="B20" s="29" t="s">
        <v>81</v>
      </c>
      <c r="C20" s="26">
        <v>0</v>
      </c>
      <c r="D20" s="26">
        <v>0</v>
      </c>
      <c r="E20" s="26">
        <v>0</v>
      </c>
      <c r="F20" s="26">
        <v>0</v>
      </c>
      <c r="G20" s="26">
        <v>0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f t="shared" si="2"/>
        <v>0</v>
      </c>
      <c r="O20" s="26">
        <f t="shared" si="1"/>
        <v>0</v>
      </c>
    </row>
    <row r="21" spans="1:15" ht="21" customHeight="1" x14ac:dyDescent="0.2">
      <c r="B21" s="29" t="s">
        <v>21</v>
      </c>
      <c r="C21" s="26" t="e">
        <f>IF(VLOOKUP($B21,'1'!$B$4:$C$336,2,FALSE)&lt;&gt;"",VLOOKUP($B21,'1'!$B$4:$C$336,2,FALSE),0)</f>
        <v>#N/A</v>
      </c>
      <c r="D21" s="26" t="e">
        <f>IF(VLOOKUP($B21,'1'!$B$4:$C$336,2,FALSE)&lt;&gt;"",VLOOKUP($B21,'1'!$B$4:$C$336,2,FALSE),0)</f>
        <v>#N/A</v>
      </c>
      <c r="E21" s="26">
        <f>IF(VLOOKUP($B21,'2'!$B$4:$C$337,2,FALSE)&lt;&gt;"",VLOOKUP($B21,'2'!$B$4:$C$337,2,FALSE),0)</f>
        <v>-20566.220000000671</v>
      </c>
      <c r="F21" s="26">
        <f>IF(VLOOKUP($B21,'2'!$B$4:$C$337,2,FALSE)&lt;&gt;"",VLOOKUP($B21,'2'!$B$4:$C$337,2,FALSE),0)</f>
        <v>-20566.220000000671</v>
      </c>
      <c r="G21" s="26" t="e">
        <f>IF(VLOOKUP($B21,'3'!$B$4:$C$335,2,FALSE)&lt;&gt;"",VLOOKUP($B21,'3'!$B$4:$C$335,2,FALSE),0)</f>
        <v>#N/A</v>
      </c>
      <c r="H21" s="26" t="e">
        <f>IF(VLOOKUP($B21,'3'!$B$4:$C$335,2,FALSE)&lt;&gt;"",VLOOKUP($B21,'3'!$B$4:$C$335,2,FALSE),0)</f>
        <v>#N/A</v>
      </c>
      <c r="I21" s="26" t="e">
        <f>IF(VLOOKUP($B21,'4'!$B$4:$C$333,2,FALSE)&lt;&gt;"",VLOOKUP($B21,'4'!$B$4:$C$333,2,FALSE),0)</f>
        <v>#N/A</v>
      </c>
      <c r="J21" s="26" t="e">
        <f>IF(VLOOKUP($B21,'4'!$B$4:$C$333,2,FALSE)&lt;&gt;"",VLOOKUP($B21,'4'!$B$4:$C$333,2,FALSE),0)</f>
        <v>#N/A</v>
      </c>
      <c r="K21" s="26" t="e">
        <f>IF(VLOOKUP($B21,'5'!$B$4:$C$335,2,FALSE)&lt;&gt;"",VLOOKUP($B21,'5'!$B$4:$C$335,2,FALSE),0)</f>
        <v>#N/A</v>
      </c>
      <c r="L21" s="26" t="e">
        <f>IF(VLOOKUP($B21,'5'!$B$4:$C$335,2,FALSE)&lt;&gt;"",VLOOKUP($B21,'5'!$B$4:$C$335,2,FALSE),0)</f>
        <v>#N/A</v>
      </c>
      <c r="M21" s="26" t="e">
        <f>IF(VLOOKUP($B21,'5'!$B$4:$C$335,2,FALSE)&lt;&gt;"",VLOOKUP($B21,'5'!$B$4:$C$335,2,FALSE),0)</f>
        <v>#N/A</v>
      </c>
      <c r="N21" s="26" t="e">
        <f t="shared" si="2"/>
        <v>#N/A</v>
      </c>
      <c r="O21" s="26" t="e">
        <f t="shared" si="1"/>
        <v>#N/A</v>
      </c>
    </row>
    <row r="22" spans="1:15" ht="42" customHeight="1" thickBot="1" x14ac:dyDescent="0.3">
      <c r="B22" s="1" t="s">
        <v>22</v>
      </c>
      <c r="C22" s="25">
        <f>IF(VLOOKUP($B22,'1'!$B$4:$C$336,2,FALSE)&lt;&gt;"",VLOOKUP($B22,'1'!$B$4:$C$336,2,FALSE),0)</f>
        <v>-42983510.909999996</v>
      </c>
      <c r="D22" s="25">
        <f>SUM(D23:D39)</f>
        <v>-1619120.15</v>
      </c>
      <c r="E22" s="25">
        <f>IF(VLOOKUP($B22,'2'!$B$4:$C$337,2,FALSE)&lt;&gt;"",VLOOKUP($B22,'2'!$B$4:$C$337,2,FALSE),0)</f>
        <v>-32002307.780000001</v>
      </c>
      <c r="F22" s="25">
        <f>SUM(F23:F39)</f>
        <v>-63490372.560000002</v>
      </c>
      <c r="G22" s="25">
        <f>IF(VLOOKUP($B22,'3'!$B$4:$C$335,2,FALSE)&lt;&gt;"",VLOOKUP($B22,'3'!$B$4:$C$335,2,FALSE),0)</f>
        <v>-55562138.240000002</v>
      </c>
      <c r="H22" s="25">
        <f>SUM(H23:H39)</f>
        <v>-107280081.48</v>
      </c>
      <c r="I22" s="25">
        <f>IF(VLOOKUP($B22,'4'!$B$4:$C$333,2,FALSE)&lt;&gt;"",VLOOKUP($B22,'4'!$B$4:$C$333,2,FALSE),0)</f>
        <v>-45387744.530000001</v>
      </c>
      <c r="J22" s="25">
        <f>SUM(J23:J39)</f>
        <v>-88288324.060000002</v>
      </c>
      <c r="K22" s="25">
        <f>IF(VLOOKUP($B22,'5'!$B$4:$C$335,2,FALSE)&lt;&gt;"",VLOOKUP($B22,'5'!$B$4:$C$335,2,FALSE),0)</f>
        <v>-49803211.299999997</v>
      </c>
      <c r="L22" s="25">
        <f>SUM(L23:L39)</f>
        <v>-96374466.599999994</v>
      </c>
      <c r="M22" s="25">
        <f>IF(VLOOKUP($B22,'5'!$B$4:$C$335,2,FALSE)&lt;&gt;"",VLOOKUP($B22,'5'!$B$4:$C$335,2,FALSE),0)</f>
        <v>-49803211.299999997</v>
      </c>
      <c r="N22" s="25">
        <f>SUM(N23:N39)</f>
        <v>-357052364.85000002</v>
      </c>
      <c r="O22" s="25">
        <f>D22+F22+H22+J22+L22</f>
        <v>-357052364.85000002</v>
      </c>
    </row>
    <row r="23" spans="1:15" ht="27.75" customHeight="1" thickTop="1" x14ac:dyDescent="0.2">
      <c r="A23" s="11" t="s">
        <v>23</v>
      </c>
      <c r="B23" s="29" t="s">
        <v>24</v>
      </c>
      <c r="C23" s="26">
        <f>IF(VLOOKUP($B23,'1'!$B$4:$C$336,2,FALSE)&lt;&gt;"",VLOOKUP($B23,'1'!$B$4:$C$336,2,FALSE),0)</f>
        <v>-9255999</v>
      </c>
      <c r="D23" s="26">
        <v>0</v>
      </c>
      <c r="E23" s="26">
        <f>IF(VLOOKUP($B23,'2'!$B$4:$C$337,2,FALSE)&lt;&gt;"",VLOOKUP($B23,'2'!$B$4:$C$337,2,FALSE),0)</f>
        <v>-1162978</v>
      </c>
      <c r="F23" s="26">
        <f>IF(VLOOKUP($B23,'2'!$B$4:$C$337,2,FALSE)&lt;&gt;"",VLOOKUP($B23,'2'!$B$4:$C$337,2,FALSE),0)</f>
        <v>-1162978</v>
      </c>
      <c r="G23" s="26">
        <f>IF(VLOOKUP($B23,'3'!$B$4:$C$335,2,FALSE)&lt;&gt;"",VLOOKUP($B23,'3'!$B$4:$C$335,2,FALSE),0)</f>
        <v>-13414371</v>
      </c>
      <c r="H23" s="26">
        <f>IF(VLOOKUP($B23,'3'!$B$4:$C$335,2,FALSE)&lt;&gt;"",VLOOKUP($B23,'3'!$B$4:$C$335,2,FALSE),0)</f>
        <v>-13414371</v>
      </c>
      <c r="I23" s="26">
        <f>IF(VLOOKUP($B23,'4'!$B$4:$C$333,2,FALSE)&lt;&gt;"",VLOOKUP($B23,'4'!$B$4:$C$333,2,FALSE),0)</f>
        <v>-6257564</v>
      </c>
      <c r="J23" s="26">
        <f>IF(VLOOKUP($B23,'4'!$B$4:$C$333,2,FALSE)&lt;&gt;"",VLOOKUP($B23,'4'!$B$4:$C$333,2,FALSE),0)</f>
        <v>-6257564</v>
      </c>
      <c r="K23" s="26">
        <f>IF(VLOOKUP($B23,'5'!$B$4:$C$335,2,FALSE)&lt;&gt;"",VLOOKUP($B23,'5'!$B$4:$C$335,2,FALSE),0)</f>
        <v>-9016878</v>
      </c>
      <c r="L23" s="26">
        <f>IF(VLOOKUP($B23,'5'!$B$4:$C$335,2,FALSE)&lt;&gt;"",VLOOKUP($B23,'5'!$B$4:$C$335,2,FALSE),0)</f>
        <v>-9016878</v>
      </c>
      <c r="M23" s="26">
        <f>IF(VLOOKUP($B23,'5'!$B$4:$C$335,2,FALSE)&lt;&gt;"",VLOOKUP($B23,'5'!$B$4:$C$335,2,FALSE),0)</f>
        <v>-9016878</v>
      </c>
      <c r="N23" s="26">
        <f t="shared" si="2"/>
        <v>-29851791</v>
      </c>
      <c r="O23" s="26">
        <f t="shared" si="1"/>
        <v>-20834913</v>
      </c>
    </row>
    <row r="24" spans="1:15" ht="27.75" customHeight="1" x14ac:dyDescent="0.2">
      <c r="A24" s="11" t="s">
        <v>25</v>
      </c>
      <c r="B24" s="29" t="s">
        <v>26</v>
      </c>
      <c r="C24" s="26">
        <f>IF(VLOOKUP($B24,'1'!$B$4:$C$336,2,FALSE)&lt;&gt;"",VLOOKUP($B24,'1'!$B$4:$C$336,2,FALSE),0)</f>
        <v>-3434135.5200000019</v>
      </c>
      <c r="D24" s="26">
        <v>-1619120.15</v>
      </c>
      <c r="E24" s="26">
        <f>IF(VLOOKUP($B24,'2'!$B$4:$C$337,2,FALSE)&lt;&gt;"",VLOOKUP($B24,'2'!$B$4:$C$337,2,FALSE),0)</f>
        <v>-2208514.7999999989</v>
      </c>
      <c r="F24" s="26">
        <f>IF(VLOOKUP($B24,'2'!$B$4:$C$337,2,FALSE)&lt;&gt;"",VLOOKUP($B24,'2'!$B$4:$C$337,2,FALSE),0)</f>
        <v>-2208514.7999999989</v>
      </c>
      <c r="G24" s="26">
        <f>IF(VLOOKUP($B24,'3'!$B$4:$C$335,2,FALSE)&lt;&gt;"",VLOOKUP($B24,'3'!$B$4:$C$335,2,FALSE),0)</f>
        <v>-3134102.6199999992</v>
      </c>
      <c r="H24" s="26">
        <f>IF(VLOOKUP($B24,'3'!$B$4:$C$335,2,FALSE)&lt;&gt;"",VLOOKUP($B24,'3'!$B$4:$C$335,2,FALSE),0)</f>
        <v>-3134102.6199999992</v>
      </c>
      <c r="I24" s="26">
        <f>IF(VLOOKUP($B24,'4'!$B$4:$C$333,2,FALSE)&lt;&gt;"",VLOOKUP($B24,'4'!$B$4:$C$333,2,FALSE),0)</f>
        <v>-2790516.08</v>
      </c>
      <c r="J24" s="26">
        <f>IF(VLOOKUP($B24,'4'!$B$4:$C$333,2,FALSE)&lt;&gt;"",VLOOKUP($B24,'4'!$B$4:$C$333,2,FALSE),0)</f>
        <v>-2790516.08</v>
      </c>
      <c r="K24" s="26">
        <f>IF(VLOOKUP($B24,'5'!$B$4:$C$335,2,FALSE)&lt;&gt;"",VLOOKUP($B24,'5'!$B$4:$C$335,2,FALSE),0)</f>
        <v>-2743659.2999999989</v>
      </c>
      <c r="L24" s="26">
        <f>IF(VLOOKUP($B24,'5'!$B$4:$C$335,2,FALSE)&lt;&gt;"",VLOOKUP($B24,'5'!$B$4:$C$335,2,FALSE),0)</f>
        <v>-2743659.2999999989</v>
      </c>
      <c r="M24" s="26">
        <f>IF(VLOOKUP($B24,'5'!$B$4:$C$335,2,FALSE)&lt;&gt;"",VLOOKUP($B24,'5'!$B$4:$C$335,2,FALSE),0)</f>
        <v>-2743659.2999999989</v>
      </c>
      <c r="N24" s="26">
        <f t="shared" si="2"/>
        <v>-12495912.949999997</v>
      </c>
      <c r="O24" s="26">
        <f t="shared" si="1"/>
        <v>-9752253.6499999985</v>
      </c>
    </row>
    <row r="25" spans="1:15" ht="27.75" customHeight="1" x14ac:dyDescent="0.2">
      <c r="A25" s="11" t="s">
        <v>40</v>
      </c>
      <c r="B25" s="29" t="s">
        <v>41</v>
      </c>
      <c r="C25" s="26">
        <f>IF(VLOOKUP($B25,'1'!$B$4:$C$336,2,FALSE)&lt;&gt;"",VLOOKUP($B25,'1'!$B$4:$C$336,2,FALSE),0)</f>
        <v>-19119609.390000001</v>
      </c>
      <c r="D25" s="26">
        <v>0</v>
      </c>
      <c r="E25" s="26">
        <f>IF(VLOOKUP($B25,'2'!$B$4:$C$337,2,FALSE)&lt;&gt;"",VLOOKUP($B25,'2'!$B$4:$C$337,2,FALSE),0)</f>
        <v>-15045745.98</v>
      </c>
      <c r="F25" s="26">
        <f>IF(VLOOKUP($B25,'2'!$B$4:$C$337,2,FALSE)&lt;&gt;"",VLOOKUP($B25,'2'!$B$4:$C$337,2,FALSE),0)</f>
        <v>-15045745.98</v>
      </c>
      <c r="G25" s="26">
        <f>IF(VLOOKUP($B25,'3'!$B$4:$C$335,2,FALSE)&lt;&gt;"",VLOOKUP($B25,'3'!$B$4:$C$335,2,FALSE),0)</f>
        <v>-19703377.620000001</v>
      </c>
      <c r="H25" s="26">
        <f>IF(VLOOKUP($B25,'3'!$B$4:$C$335,2,FALSE)&lt;&gt;"",VLOOKUP($B25,'3'!$B$4:$C$335,2,FALSE),0)</f>
        <v>-19703377.620000001</v>
      </c>
      <c r="I25" s="26">
        <f>IF(VLOOKUP($B25,'4'!$B$4:$C$333,2,FALSE)&lt;&gt;"",VLOOKUP($B25,'4'!$B$4:$C$333,2,FALSE),0)</f>
        <v>-18961270.449999999</v>
      </c>
      <c r="J25" s="26">
        <f>IF(VLOOKUP($B25,'4'!$B$4:$C$333,2,FALSE)&lt;&gt;"",VLOOKUP($B25,'4'!$B$4:$C$333,2,FALSE),0)</f>
        <v>-18961270.449999999</v>
      </c>
      <c r="K25" s="26">
        <f>IF(VLOOKUP($B25,'5'!$B$4:$C$335,2,FALSE)&lt;&gt;"",VLOOKUP($B25,'5'!$B$4:$C$335,2,FALSE),0)</f>
        <v>-15988151</v>
      </c>
      <c r="L25" s="26">
        <f>IF(VLOOKUP($B25,'5'!$B$4:$C$335,2,FALSE)&lt;&gt;"",VLOOKUP($B25,'5'!$B$4:$C$335,2,FALSE),0)</f>
        <v>-15988151</v>
      </c>
      <c r="M25" s="26">
        <f>IF(VLOOKUP($B25,'5'!$B$4:$C$335,2,FALSE)&lt;&gt;"",VLOOKUP($B25,'5'!$B$4:$C$335,2,FALSE),0)</f>
        <v>-15988151</v>
      </c>
      <c r="N25" s="26">
        <f t="shared" si="2"/>
        <v>-69698545.049999997</v>
      </c>
      <c r="O25" s="26">
        <f t="shared" si="1"/>
        <v>-53710394.049999997</v>
      </c>
    </row>
    <row r="26" spans="1:15" ht="27.75" customHeight="1" x14ac:dyDescent="0.2">
      <c r="A26" s="11" t="s">
        <v>42</v>
      </c>
      <c r="B26" s="29" t="s">
        <v>43</v>
      </c>
      <c r="C26" s="26">
        <f>IF(VLOOKUP($B26,'1'!$B$4:$C$336,2,FALSE)&lt;&gt;"",VLOOKUP($B26,'1'!$B$4:$C$336,2,FALSE),0)</f>
        <v>-4668939</v>
      </c>
      <c r="D26" s="26">
        <v>0</v>
      </c>
      <c r="E26" s="26">
        <f>IF(VLOOKUP($B26,'2'!$B$4:$C$337,2,FALSE)&lt;&gt;"",VLOOKUP($B26,'2'!$B$4:$C$337,2,FALSE),0)</f>
        <v>-6854844</v>
      </c>
      <c r="F26" s="26">
        <f>IF(VLOOKUP($B26,'2'!$B$4:$C$337,2,FALSE)&lt;&gt;"",VLOOKUP($B26,'2'!$B$4:$C$337,2,FALSE),0)</f>
        <v>-6854844</v>
      </c>
      <c r="G26" s="26">
        <f>IF(VLOOKUP($B26,'3'!$B$4:$C$335,2,FALSE)&lt;&gt;"",VLOOKUP($B26,'3'!$B$4:$C$335,2,FALSE),0)</f>
        <v>-6770226</v>
      </c>
      <c r="H26" s="26">
        <f>IF(VLOOKUP($B26,'3'!$B$4:$C$335,2,FALSE)&lt;&gt;"",VLOOKUP($B26,'3'!$B$4:$C$335,2,FALSE),0)</f>
        <v>-6770226</v>
      </c>
      <c r="I26" s="26">
        <f>IF(VLOOKUP($B26,'4'!$B$4:$C$333,2,FALSE)&lt;&gt;"",VLOOKUP($B26,'4'!$B$4:$C$333,2,FALSE),0)</f>
        <v>-7809531</v>
      </c>
      <c r="J26" s="26">
        <f>IF(VLOOKUP($B26,'4'!$B$4:$C$333,2,FALSE)&lt;&gt;"",VLOOKUP($B26,'4'!$B$4:$C$333,2,FALSE),0)</f>
        <v>-7809531</v>
      </c>
      <c r="K26" s="26">
        <f>IF(VLOOKUP($B26,'5'!$B$4:$C$335,2,FALSE)&lt;&gt;"",VLOOKUP($B26,'5'!$B$4:$C$335,2,FALSE),0)</f>
        <v>-8428805</v>
      </c>
      <c r="L26" s="26">
        <f>IF(VLOOKUP($B26,'5'!$B$4:$C$335,2,FALSE)&lt;&gt;"",VLOOKUP($B26,'5'!$B$4:$C$335,2,FALSE),0)</f>
        <v>-8428805</v>
      </c>
      <c r="M26" s="26">
        <f>IF(VLOOKUP($B26,'5'!$B$4:$C$335,2,FALSE)&lt;&gt;"",VLOOKUP($B26,'5'!$B$4:$C$335,2,FALSE),0)</f>
        <v>-8428805</v>
      </c>
      <c r="N26" s="26">
        <f t="shared" si="2"/>
        <v>-29863406</v>
      </c>
      <c r="O26" s="26">
        <f t="shared" si="1"/>
        <v>-21434601</v>
      </c>
    </row>
    <row r="27" spans="1:15" ht="27.75" customHeight="1" x14ac:dyDescent="0.2">
      <c r="A27" s="11" t="s">
        <v>44</v>
      </c>
      <c r="B27" s="29" t="s">
        <v>45</v>
      </c>
      <c r="C27" s="26">
        <f>IF(VLOOKUP($B27,'1'!$B$4:$C$336,2,FALSE)&lt;&gt;"",VLOOKUP($B27,'1'!$B$4:$C$336,2,FALSE),0)</f>
        <v>-431011</v>
      </c>
      <c r="D27" s="26">
        <v>0</v>
      </c>
      <c r="E27" s="26">
        <f>IF(VLOOKUP($B27,'2'!$B$4:$C$337,2,FALSE)&lt;&gt;"",VLOOKUP($B27,'2'!$B$4:$C$337,2,FALSE),0)</f>
        <v>-632801</v>
      </c>
      <c r="F27" s="26">
        <f>IF(VLOOKUP($B27,'2'!$B$4:$C$337,2,FALSE)&lt;&gt;"",VLOOKUP($B27,'2'!$B$4:$C$337,2,FALSE),0)</f>
        <v>-632801</v>
      </c>
      <c r="G27" s="26">
        <f>IF(VLOOKUP($B27,'3'!$B$4:$C$335,2,FALSE)&lt;&gt;"",VLOOKUP($B27,'3'!$B$4:$C$335,2,FALSE),0)</f>
        <v>-624989</v>
      </c>
      <c r="H27" s="26">
        <f>IF(VLOOKUP($B27,'3'!$B$4:$C$335,2,FALSE)&lt;&gt;"",VLOOKUP($B27,'3'!$B$4:$C$335,2,FALSE),0)</f>
        <v>-624989</v>
      </c>
      <c r="I27" s="26">
        <f>IF(VLOOKUP($B27,'4'!$B$4:$C$333,2,FALSE)&lt;&gt;"",VLOOKUP($B27,'4'!$B$4:$C$333,2,FALSE),0)</f>
        <v>-720933</v>
      </c>
      <c r="J27" s="26">
        <f>IF(VLOOKUP($B27,'4'!$B$4:$C$333,2,FALSE)&lt;&gt;"",VLOOKUP($B27,'4'!$B$4:$C$333,2,FALSE),0)</f>
        <v>-720933</v>
      </c>
      <c r="K27" s="26">
        <f>IF(VLOOKUP($B27,'5'!$B$4:$C$335,2,FALSE)&lt;&gt;"",VLOOKUP($B27,'5'!$B$4:$C$335,2,FALSE),0)</f>
        <v>-778101</v>
      </c>
      <c r="L27" s="26">
        <f>IF(VLOOKUP($B27,'5'!$B$4:$C$335,2,FALSE)&lt;&gt;"",VLOOKUP($B27,'5'!$B$4:$C$335,2,FALSE),0)</f>
        <v>-778101</v>
      </c>
      <c r="M27" s="26">
        <f>IF(VLOOKUP($B27,'5'!$B$4:$C$335,2,FALSE)&lt;&gt;"",VLOOKUP($B27,'5'!$B$4:$C$335,2,FALSE),0)</f>
        <v>-778101</v>
      </c>
      <c r="N27" s="26">
        <f t="shared" si="2"/>
        <v>-2756824</v>
      </c>
      <c r="O27" s="26">
        <f t="shared" si="1"/>
        <v>-1978723</v>
      </c>
    </row>
    <row r="28" spans="1:15" ht="27.75" customHeight="1" x14ac:dyDescent="0.2">
      <c r="A28" s="11" t="s">
        <v>46</v>
      </c>
      <c r="B28" s="29" t="s">
        <v>47</v>
      </c>
      <c r="C28" s="26">
        <f>IF(VLOOKUP($B28,'1'!$B$4:$C$336,2,FALSE)&lt;&gt;"",VLOOKUP($B28,'1'!$B$4:$C$336,2,FALSE),0)</f>
        <v>-1913771</v>
      </c>
      <c r="D28" s="26">
        <v>0</v>
      </c>
      <c r="E28" s="26">
        <f>IF(VLOOKUP($B28,'2'!$B$4:$C$337,2,FALSE)&lt;&gt;"",VLOOKUP($B28,'2'!$B$4:$C$337,2,FALSE),0)</f>
        <v>-2809758</v>
      </c>
      <c r="F28" s="26">
        <f>IF(VLOOKUP($B28,'2'!$B$4:$C$337,2,FALSE)&lt;&gt;"",VLOOKUP($B28,'2'!$B$4:$C$337,2,FALSE),0)</f>
        <v>-2809758</v>
      </c>
      <c r="G28" s="26">
        <f>IF(VLOOKUP($B28,'3'!$B$4:$C$335,2,FALSE)&lt;&gt;"",VLOOKUP($B28,'3'!$B$4:$C$335,2,FALSE),0)</f>
        <v>-2775076</v>
      </c>
      <c r="H28" s="26">
        <f>IF(VLOOKUP($B28,'3'!$B$4:$C$335,2,FALSE)&lt;&gt;"",VLOOKUP($B28,'3'!$B$4:$C$335,2,FALSE),0)</f>
        <v>-2775076</v>
      </c>
      <c r="I28" s="26">
        <f>IF(VLOOKUP($B28,'4'!$B$4:$C$333,2,FALSE)&lt;&gt;"",VLOOKUP($B28,'4'!$B$4:$C$333,2,FALSE),0)</f>
        <v>-3201078</v>
      </c>
      <c r="J28" s="26">
        <f>IF(VLOOKUP($B28,'4'!$B$4:$C$333,2,FALSE)&lt;&gt;"",VLOOKUP($B28,'4'!$B$4:$C$333,2,FALSE),0)</f>
        <v>-3201078</v>
      </c>
      <c r="K28" s="26">
        <f>IF(VLOOKUP($B28,'5'!$B$4:$C$335,2,FALSE)&lt;&gt;"",VLOOKUP($B28,'5'!$B$4:$C$335,2,FALSE),0)</f>
        <v>-3454916</v>
      </c>
      <c r="L28" s="26">
        <f>IF(VLOOKUP($B28,'5'!$B$4:$C$335,2,FALSE)&lt;&gt;"",VLOOKUP($B28,'5'!$B$4:$C$335,2,FALSE),0)</f>
        <v>-3454916</v>
      </c>
      <c r="M28" s="26">
        <f>IF(VLOOKUP($B28,'5'!$B$4:$C$335,2,FALSE)&lt;&gt;"",VLOOKUP($B28,'5'!$B$4:$C$335,2,FALSE),0)</f>
        <v>-3454916</v>
      </c>
      <c r="N28" s="26">
        <f t="shared" si="2"/>
        <v>-12240828</v>
      </c>
      <c r="O28" s="26">
        <f t="shared" si="1"/>
        <v>-8785912</v>
      </c>
    </row>
    <row r="29" spans="1:15" ht="27.75" customHeight="1" x14ac:dyDescent="0.2">
      <c r="A29" s="11" t="s">
        <v>48</v>
      </c>
      <c r="B29" s="29" t="s">
        <v>49</v>
      </c>
      <c r="C29" s="26">
        <f>IF(VLOOKUP($B29,'1'!$B$4:$C$336,2,FALSE)&lt;&gt;"",VLOOKUP($B29,'1'!$B$4:$C$336,2,FALSE),0)</f>
        <v>-2020737</v>
      </c>
      <c r="D29" s="26">
        <v>0</v>
      </c>
      <c r="E29" s="26">
        <v>0</v>
      </c>
      <c r="F29" s="26">
        <v>0</v>
      </c>
      <c r="G29" s="26">
        <f>IF(VLOOKUP($B29,'3'!$B$4:$C$335,2,FALSE)&lt;&gt;"",VLOOKUP($B29,'3'!$B$4:$C$335,2,FALSE),0)</f>
        <v>-2556610</v>
      </c>
      <c r="H29" s="26">
        <f>IF(VLOOKUP($B29,'3'!$B$4:$C$335,2,FALSE)&lt;&gt;"",VLOOKUP($B29,'3'!$B$4:$C$335,2,FALSE),0)</f>
        <v>-2556610</v>
      </c>
      <c r="I29" s="26">
        <v>0</v>
      </c>
      <c r="J29" s="26">
        <v>0</v>
      </c>
      <c r="K29" s="26">
        <f>IF(VLOOKUP($B29,'5'!$B$4:$C$335,2,FALSE)&lt;&gt;"",VLOOKUP($B29,'5'!$B$4:$C$335,2,FALSE),0)</f>
        <v>-2750502</v>
      </c>
      <c r="L29" s="26">
        <f>IF(VLOOKUP($B29,'5'!$B$4:$C$335,2,FALSE)&lt;&gt;"",VLOOKUP($B29,'5'!$B$4:$C$335,2,FALSE),0)</f>
        <v>-2750502</v>
      </c>
      <c r="M29" s="26">
        <f>IF(VLOOKUP($B29,'5'!$B$4:$C$335,2,FALSE)&lt;&gt;"",VLOOKUP($B29,'5'!$B$4:$C$335,2,FALSE),0)</f>
        <v>-2750502</v>
      </c>
      <c r="N29" s="26">
        <f t="shared" si="2"/>
        <v>-5307112</v>
      </c>
      <c r="O29" s="26">
        <f t="shared" si="1"/>
        <v>-2556610</v>
      </c>
    </row>
    <row r="30" spans="1:15" ht="27.75" customHeight="1" x14ac:dyDescent="0.2">
      <c r="A30" s="11" t="s">
        <v>50</v>
      </c>
      <c r="B30" s="29" t="s">
        <v>51</v>
      </c>
      <c r="C30" s="26">
        <f>IF(VLOOKUP($B30,'1'!$B$4:$C$336,2,FALSE)&lt;&gt;"",VLOOKUP($B30,'1'!$B$4:$C$336,2,FALSE),0)</f>
        <v>-1889024</v>
      </c>
      <c r="D30" s="26">
        <v>0</v>
      </c>
      <c r="E30" s="26">
        <f>IF(VLOOKUP($B30,'2'!$B$4:$C$337,2,FALSE)&lt;&gt;"",VLOOKUP($B30,'2'!$B$4:$C$337,2,FALSE),0)</f>
        <v>-2773423</v>
      </c>
      <c r="F30" s="26">
        <f>IF(VLOOKUP($B30,'2'!$B$4:$C$337,2,FALSE)&lt;&gt;"",VLOOKUP($B30,'2'!$B$4:$C$337,2,FALSE),0)</f>
        <v>-2773423</v>
      </c>
      <c r="G30" s="26">
        <f>IF(VLOOKUP($B30,'3'!$B$4:$C$335,2,FALSE)&lt;&gt;"",VLOOKUP($B30,'3'!$B$4:$C$335,2,FALSE),0)</f>
        <v>-2739191</v>
      </c>
      <c r="H30" s="26">
        <f>IF(VLOOKUP($B30,'3'!$B$4:$C$335,2,FALSE)&lt;&gt;"",VLOOKUP($B30,'3'!$B$4:$C$335,2,FALSE),0)</f>
        <v>-2739191</v>
      </c>
      <c r="I30" s="26">
        <f>IF(VLOOKUP($B30,'4'!$B$4:$C$333,2,FALSE)&lt;&gt;"",VLOOKUP($B30,'4'!$B$4:$C$333,2,FALSE),0)</f>
        <v>-3159687</v>
      </c>
      <c r="J30" s="26">
        <f>IF(VLOOKUP($B30,'4'!$B$4:$C$333,2,FALSE)&lt;&gt;"",VLOOKUP($B30,'4'!$B$4:$C$333,2,FALSE),0)</f>
        <v>-3159687</v>
      </c>
      <c r="K30" s="26">
        <f>IF(VLOOKUP($B30,'5'!$B$4:$C$335,2,FALSE)&lt;&gt;"",VLOOKUP($B30,'5'!$B$4:$C$335,2,FALSE),0)</f>
        <v>-3410243</v>
      </c>
      <c r="L30" s="26">
        <f>IF(VLOOKUP($B30,'5'!$B$4:$C$335,2,FALSE)&lt;&gt;"",VLOOKUP($B30,'5'!$B$4:$C$335,2,FALSE),0)</f>
        <v>-3410243</v>
      </c>
      <c r="M30" s="26">
        <f>IF(VLOOKUP($B30,'5'!$B$4:$C$335,2,FALSE)&lt;&gt;"",VLOOKUP($B30,'5'!$B$4:$C$335,2,FALSE),0)</f>
        <v>-3410243</v>
      </c>
      <c r="N30" s="26">
        <f t="shared" si="2"/>
        <v>-12082544</v>
      </c>
      <c r="O30" s="26">
        <f t="shared" si="1"/>
        <v>-8672301</v>
      </c>
    </row>
    <row r="31" spans="1:15" ht="27.75" customHeight="1" x14ac:dyDescent="0.2">
      <c r="A31" s="11" t="s">
        <v>27</v>
      </c>
      <c r="B31" s="29" t="s">
        <v>28</v>
      </c>
      <c r="C31" s="26">
        <f>IF(VLOOKUP($B31,'1'!$B$4:$C$336,2,FALSE)&lt;&gt;"",VLOOKUP($B31,'1'!$B$4:$C$336,2,FALSE),0)</f>
        <v>-250285</v>
      </c>
      <c r="D31" s="26">
        <v>0</v>
      </c>
      <c r="E31" s="26">
        <v>0</v>
      </c>
      <c r="F31" s="26">
        <v>0</v>
      </c>
      <c r="G31" s="26">
        <v>0</v>
      </c>
      <c r="H31" s="26">
        <v>0</v>
      </c>
      <c r="I31" s="26">
        <v>0</v>
      </c>
      <c r="J31" s="26">
        <v>0</v>
      </c>
      <c r="K31" s="26">
        <v>0</v>
      </c>
      <c r="L31" s="26">
        <v>0</v>
      </c>
      <c r="M31" s="26">
        <v>0</v>
      </c>
      <c r="N31" s="26">
        <f t="shared" si="2"/>
        <v>0</v>
      </c>
      <c r="O31" s="26">
        <f t="shared" si="1"/>
        <v>0</v>
      </c>
    </row>
    <row r="32" spans="1:15" ht="24.75" customHeight="1" x14ac:dyDescent="0.2">
      <c r="B32" s="29" t="s">
        <v>29</v>
      </c>
      <c r="C32" s="26">
        <f>IF(VLOOKUP($B32,'1'!$B$4:$C$336,2,FALSE)&lt;&gt;"",VLOOKUP($B32,'1'!$B$4:$C$336,2,FALSE),0)</f>
        <v>-42983510.909999996</v>
      </c>
      <c r="D32" s="26">
        <v>0</v>
      </c>
      <c r="E32" s="26">
        <f>IF(VLOOKUP($B32,'2'!$B$4:$C$337,2,FALSE)&lt;&gt;"",VLOOKUP($B32,'2'!$B$4:$C$337,2,FALSE),0)</f>
        <v>-32002307.780000001</v>
      </c>
      <c r="F32" s="26">
        <f>IF(VLOOKUP($B32,'2'!$B$4:$C$337,2,FALSE)&lt;&gt;"",VLOOKUP($B32,'2'!$B$4:$C$337,2,FALSE),0)</f>
        <v>-32002307.780000001</v>
      </c>
      <c r="G32" s="26">
        <f>IF(VLOOKUP($B32,'3'!$B$4:$C$335,2,FALSE)&lt;&gt;"",VLOOKUP($B32,'3'!$B$4:$C$335,2,FALSE),0)</f>
        <v>-55562138.240000002</v>
      </c>
      <c r="H32" s="26">
        <f>IF(VLOOKUP($B32,'3'!$B$4:$C$335,2,FALSE)&lt;&gt;"",VLOOKUP($B32,'3'!$B$4:$C$335,2,FALSE),0)</f>
        <v>-55562138.240000002</v>
      </c>
      <c r="I32" s="26">
        <f>IF(VLOOKUP($B32,'4'!$B$4:$C$333,2,FALSE)&lt;&gt;"",VLOOKUP($B32,'4'!$B$4:$C$333,2,FALSE),0)</f>
        <v>-45387744.530000001</v>
      </c>
      <c r="J32" s="26">
        <f>IF(VLOOKUP($B32,'4'!$B$4:$C$333,2,FALSE)&lt;&gt;"",VLOOKUP($B32,'4'!$B$4:$C$333,2,FALSE),0)</f>
        <v>-45387744.530000001</v>
      </c>
      <c r="K32" s="26">
        <f>IF(VLOOKUP($B32,'5'!$B$4:$C$335,2,FALSE)&lt;&gt;"",VLOOKUP($B32,'5'!$B$4:$C$335,2,FALSE),0)</f>
        <v>-49803211.299999997</v>
      </c>
      <c r="L32" s="26">
        <f>IF(VLOOKUP($B32,'5'!$B$4:$C$335,2,FALSE)&lt;&gt;"",VLOOKUP($B32,'5'!$B$4:$C$335,2,FALSE),0)</f>
        <v>-49803211.299999997</v>
      </c>
      <c r="M32" s="26">
        <f>IF(VLOOKUP($B32,'5'!$B$4:$C$335,2,FALSE)&lt;&gt;"",VLOOKUP($B32,'5'!$B$4:$C$335,2,FALSE),0)</f>
        <v>-49803211.299999997</v>
      </c>
      <c r="N32" s="26">
        <f t="shared" si="2"/>
        <v>-182755401.85000002</v>
      </c>
      <c r="O32" s="26">
        <f t="shared" si="1"/>
        <v>-132952190.55000003</v>
      </c>
    </row>
    <row r="33" spans="1:15" ht="21" customHeight="1" x14ac:dyDescent="0.25">
      <c r="B33" s="30" t="s">
        <v>30</v>
      </c>
      <c r="C33" s="28">
        <f>IF(VLOOKUP($B33,'1'!$B$4:$C$336,2,FALSE)&lt;&gt;"",VLOOKUP($B33,'1'!$B$4:$C$336,2,FALSE),0)</f>
        <v>0</v>
      </c>
      <c r="D33" s="28">
        <f>IF(VLOOKUP($B33,'1'!$B$4:$C$336,2,FALSE)&lt;&gt;"",VLOOKUP($B33,'1'!$B$4:$C$336,2,FALSE),0)</f>
        <v>0</v>
      </c>
      <c r="E33" s="28">
        <f>IF(VLOOKUP($B33,'2'!$B$4:$C$337,2,FALSE)&lt;&gt;"",VLOOKUP($B33,'2'!$B$4:$C$337,2,FALSE),0)</f>
        <v>0</v>
      </c>
      <c r="F33" s="28">
        <f>IF(VLOOKUP($B33,'2'!$B$4:$C$337,2,FALSE)&lt;&gt;"",VLOOKUP($B33,'2'!$B$4:$C$337,2,FALSE),0)</f>
        <v>0</v>
      </c>
      <c r="G33" s="28">
        <f>IF(VLOOKUP($B33,'3'!$B$4:$C$335,2,FALSE)&lt;&gt;"",VLOOKUP($B33,'3'!$B$4:$C$335,2,FALSE),0)</f>
        <v>0</v>
      </c>
      <c r="H33" s="28">
        <f>IF(VLOOKUP($B33,'3'!$B$4:$C$335,2,FALSE)&lt;&gt;"",VLOOKUP($B33,'3'!$B$4:$C$335,2,FALSE),0)</f>
        <v>0</v>
      </c>
      <c r="I33" s="28">
        <f>IF(VLOOKUP($B33,'4'!$B$4:$C$333,2,FALSE)&lt;&gt;"",VLOOKUP($B33,'4'!$B$4:$C$333,2,FALSE),0)</f>
        <v>0</v>
      </c>
      <c r="J33" s="28">
        <f>IF(VLOOKUP($B33,'4'!$B$4:$C$333,2,FALSE)&lt;&gt;"",VLOOKUP($B33,'4'!$B$4:$C$333,2,FALSE),0)</f>
        <v>0</v>
      </c>
      <c r="K33" s="28">
        <f>IF(VLOOKUP($B33,'5'!$B$4:$C$335,2,FALSE)&lt;&gt;"",VLOOKUP($B33,'5'!$B$4:$C$335,2,FALSE),0)</f>
        <v>0</v>
      </c>
      <c r="L33" s="28">
        <f>IF(VLOOKUP($B33,'5'!$B$4:$C$335,2,FALSE)&lt;&gt;"",VLOOKUP($B33,'5'!$B$4:$C$335,2,FALSE),0)</f>
        <v>0</v>
      </c>
      <c r="M33" s="28">
        <f>IF(VLOOKUP($B33,'5'!$B$4:$C$335,2,FALSE)&lt;&gt;"",VLOOKUP($B33,'5'!$B$4:$C$335,2,FALSE),0)</f>
        <v>0</v>
      </c>
      <c r="N33" s="28">
        <f t="shared" si="2"/>
        <v>0</v>
      </c>
      <c r="O33" s="28">
        <f t="shared" si="1"/>
        <v>0</v>
      </c>
    </row>
    <row r="34" spans="1:15" ht="21" customHeight="1" x14ac:dyDescent="0.2">
      <c r="B34" s="29" t="s">
        <v>31</v>
      </c>
      <c r="C34" s="26">
        <f>IF(VLOOKUP($B34,'1'!$B$4:$C$336,2,FALSE)&lt;&gt;"",VLOOKUP($B34,'1'!$B$4:$C$336,2,FALSE),0)</f>
        <v>0</v>
      </c>
      <c r="D34" s="26">
        <f>IF(VLOOKUP($B34,'1'!$B$4:$C$336,2,FALSE)&lt;&gt;"",VLOOKUP($B34,'1'!$B$4:$C$336,2,FALSE),0)</f>
        <v>0</v>
      </c>
      <c r="E34" s="26">
        <f>IF(VLOOKUP($B34,'2'!$B$4:$C$337,2,FALSE)&lt;&gt;"",VLOOKUP($B34,'2'!$B$4:$C$337,2,FALSE),0)</f>
        <v>0</v>
      </c>
      <c r="F34" s="26">
        <f>IF(VLOOKUP($B34,'2'!$B$4:$C$337,2,FALSE)&lt;&gt;"",VLOOKUP($B34,'2'!$B$4:$C$337,2,FALSE),0)</f>
        <v>0</v>
      </c>
      <c r="G34" s="26">
        <f>IF(VLOOKUP($B34,'3'!$B$4:$C$335,2,FALSE)&lt;&gt;"",VLOOKUP($B34,'3'!$B$4:$C$335,2,FALSE),0)</f>
        <v>0</v>
      </c>
      <c r="H34" s="26">
        <f>IF(VLOOKUP($B34,'3'!$B$4:$C$335,2,FALSE)&lt;&gt;"",VLOOKUP($B34,'3'!$B$4:$C$335,2,FALSE),0)</f>
        <v>0</v>
      </c>
      <c r="I34" s="26">
        <f>IF(VLOOKUP($B34,'4'!$B$4:$C$333,2,FALSE)&lt;&gt;"",VLOOKUP($B34,'4'!$B$4:$C$333,2,FALSE),0)</f>
        <v>0</v>
      </c>
      <c r="J34" s="26">
        <f>IF(VLOOKUP($B34,'4'!$B$4:$C$333,2,FALSE)&lt;&gt;"",VLOOKUP($B34,'4'!$B$4:$C$333,2,FALSE),0)</f>
        <v>0</v>
      </c>
      <c r="K34" s="26">
        <f>IF(VLOOKUP($B34,'5'!$B$4:$C$335,2,FALSE)&lt;&gt;"",VLOOKUP($B34,'5'!$B$4:$C$335,2,FALSE),0)</f>
        <v>0</v>
      </c>
      <c r="L34" s="26">
        <f>IF(VLOOKUP($B34,'5'!$B$4:$C$335,2,FALSE)&lt;&gt;"",VLOOKUP($B34,'5'!$B$4:$C$335,2,FALSE),0)</f>
        <v>0</v>
      </c>
      <c r="M34" s="26">
        <f>IF(VLOOKUP($B34,'5'!$B$4:$C$335,2,FALSE)&lt;&gt;"",VLOOKUP($B34,'5'!$B$4:$C$335,2,FALSE),0)</f>
        <v>0</v>
      </c>
      <c r="N34" s="26">
        <f t="shared" si="2"/>
        <v>0</v>
      </c>
      <c r="O34" s="26">
        <f t="shared" si="1"/>
        <v>0</v>
      </c>
    </row>
    <row r="35" spans="1:15" ht="21" customHeight="1" x14ac:dyDescent="0.2">
      <c r="B35" s="29" t="s">
        <v>32</v>
      </c>
      <c r="C35" s="26">
        <f>IF(VLOOKUP($B35,'1'!$B$4:$C$336,2,FALSE)&lt;&gt;"",VLOOKUP($B35,'1'!$B$4:$C$336,2,FALSE),0)</f>
        <v>0</v>
      </c>
      <c r="D35" s="26">
        <f>IF(VLOOKUP($B35,'1'!$B$4:$C$336,2,FALSE)&lt;&gt;"",VLOOKUP($B35,'1'!$B$4:$C$336,2,FALSE),0)</f>
        <v>0</v>
      </c>
      <c r="E35" s="26">
        <f>IF(VLOOKUP($B35,'2'!$B$4:$C$337,2,FALSE)&lt;&gt;"",VLOOKUP($B35,'2'!$B$4:$C$337,2,FALSE),0)</f>
        <v>0</v>
      </c>
      <c r="F35" s="26">
        <f>IF(VLOOKUP($B35,'2'!$B$4:$C$337,2,FALSE)&lt;&gt;"",VLOOKUP($B35,'2'!$B$4:$C$337,2,FALSE),0)</f>
        <v>0</v>
      </c>
      <c r="G35" s="26">
        <f>IF(VLOOKUP($B35,'3'!$B$4:$C$335,2,FALSE)&lt;&gt;"",VLOOKUP($B35,'3'!$B$4:$C$335,2,FALSE),0)</f>
        <v>0</v>
      </c>
      <c r="H35" s="26">
        <f>IF(VLOOKUP($B35,'3'!$B$4:$C$335,2,FALSE)&lt;&gt;"",VLOOKUP($B35,'3'!$B$4:$C$335,2,FALSE),0)</f>
        <v>0</v>
      </c>
      <c r="I35" s="26">
        <f>IF(VLOOKUP($B35,'4'!$B$4:$C$333,2,FALSE)&lt;&gt;"",VLOOKUP($B35,'4'!$B$4:$C$333,2,FALSE),0)</f>
        <v>0</v>
      </c>
      <c r="J35" s="26">
        <f>IF(VLOOKUP($B35,'4'!$B$4:$C$333,2,FALSE)&lt;&gt;"",VLOOKUP($B35,'4'!$B$4:$C$333,2,FALSE),0)</f>
        <v>0</v>
      </c>
      <c r="K35" s="26">
        <f>IF(VLOOKUP($B35,'5'!$B$4:$C$335,2,FALSE)&lt;&gt;"",VLOOKUP($B35,'5'!$B$4:$C$335,2,FALSE),0)</f>
        <v>0</v>
      </c>
      <c r="L35" s="26">
        <f>IF(VLOOKUP($B35,'5'!$B$4:$C$335,2,FALSE)&lt;&gt;"",VLOOKUP($B35,'5'!$B$4:$C$335,2,FALSE),0)</f>
        <v>0</v>
      </c>
      <c r="M35" s="26">
        <f>IF(VLOOKUP($B35,'5'!$B$4:$C$335,2,FALSE)&lt;&gt;"",VLOOKUP($B35,'5'!$B$4:$C$335,2,FALSE),0)</f>
        <v>0</v>
      </c>
      <c r="N35" s="26">
        <f t="shared" si="2"/>
        <v>0</v>
      </c>
      <c r="O35" s="26">
        <f t="shared" si="1"/>
        <v>0</v>
      </c>
    </row>
    <row r="36" spans="1:15" ht="21" customHeight="1" x14ac:dyDescent="0.25">
      <c r="B36" s="30" t="s">
        <v>33</v>
      </c>
      <c r="C36" s="28">
        <f>IF(VLOOKUP($B36,'1'!$B$4:$C$336,2,FALSE)&lt;&gt;"",VLOOKUP($B36,'1'!$B$4:$C$336,2,FALSE),0)</f>
        <v>0</v>
      </c>
      <c r="D36" s="28">
        <f>IF(VLOOKUP($B36,'1'!$B$4:$C$336,2,FALSE)&lt;&gt;"",VLOOKUP($B36,'1'!$B$4:$C$336,2,FALSE),0)</f>
        <v>0</v>
      </c>
      <c r="E36" s="28">
        <f>IF(VLOOKUP($B36,'2'!$B$4:$C$337,2,FALSE)&lt;&gt;"",VLOOKUP($B36,'2'!$B$4:$C$337,2,FALSE),0)</f>
        <v>0</v>
      </c>
      <c r="F36" s="28">
        <f>IF(VLOOKUP($B36,'2'!$B$4:$C$337,2,FALSE)&lt;&gt;"",VLOOKUP($B36,'2'!$B$4:$C$337,2,FALSE),0)</f>
        <v>0</v>
      </c>
      <c r="G36" s="28">
        <f>IF(VLOOKUP($B36,'3'!$B$4:$C$335,2,FALSE)&lt;&gt;"",VLOOKUP($B36,'3'!$B$4:$C$335,2,FALSE),0)</f>
        <v>0</v>
      </c>
      <c r="H36" s="28">
        <f>IF(VLOOKUP($B36,'3'!$B$4:$C$335,2,FALSE)&lt;&gt;"",VLOOKUP($B36,'3'!$B$4:$C$335,2,FALSE),0)</f>
        <v>0</v>
      </c>
      <c r="I36" s="28">
        <f>IF(VLOOKUP($B36,'4'!$B$4:$C$333,2,FALSE)&lt;&gt;"",VLOOKUP($B36,'4'!$B$4:$C$333,2,FALSE),0)</f>
        <v>0</v>
      </c>
      <c r="J36" s="28">
        <f>IF(VLOOKUP($B36,'4'!$B$4:$C$333,2,FALSE)&lt;&gt;"",VLOOKUP($B36,'4'!$B$4:$C$333,2,FALSE),0)</f>
        <v>0</v>
      </c>
      <c r="K36" s="28">
        <f>IF(VLOOKUP($B36,'5'!$B$4:$C$335,2,FALSE)&lt;&gt;"",VLOOKUP($B36,'5'!$B$4:$C$335,2,FALSE),0)</f>
        <v>0</v>
      </c>
      <c r="L36" s="28">
        <f>IF(VLOOKUP($B36,'5'!$B$4:$C$335,2,FALSE)&lt;&gt;"",VLOOKUP($B36,'5'!$B$4:$C$335,2,FALSE),0)</f>
        <v>0</v>
      </c>
      <c r="M36" s="28">
        <f>IF(VLOOKUP($B36,'5'!$B$4:$C$335,2,FALSE)&lt;&gt;"",VLOOKUP($B36,'5'!$B$4:$C$335,2,FALSE),0)</f>
        <v>0</v>
      </c>
      <c r="N36" s="28">
        <f t="shared" si="2"/>
        <v>0</v>
      </c>
      <c r="O36" s="28">
        <f t="shared" si="1"/>
        <v>0</v>
      </c>
    </row>
    <row r="37" spans="1:15" ht="21" customHeight="1" x14ac:dyDescent="0.2">
      <c r="B37" s="29" t="s">
        <v>31</v>
      </c>
      <c r="C37" s="26">
        <f>IF(VLOOKUP($B37,'1'!$B$4:$C$336,2,FALSE)&lt;&gt;"",VLOOKUP($B37,'1'!$B$4:$C$336,2,FALSE),0)</f>
        <v>0</v>
      </c>
      <c r="D37" s="26">
        <f>IF(VLOOKUP($B37,'1'!$B$4:$C$336,2,FALSE)&lt;&gt;"",VLOOKUP($B37,'1'!$B$4:$C$336,2,FALSE),0)</f>
        <v>0</v>
      </c>
      <c r="E37" s="26">
        <f>IF(VLOOKUP($B37,'2'!$B$4:$C$337,2,FALSE)&lt;&gt;"",VLOOKUP($B37,'2'!$B$4:$C$337,2,FALSE),0)</f>
        <v>0</v>
      </c>
      <c r="F37" s="26">
        <f>IF(VLOOKUP($B37,'2'!$B$4:$C$337,2,FALSE)&lt;&gt;"",VLOOKUP($B37,'2'!$B$4:$C$337,2,FALSE),0)</f>
        <v>0</v>
      </c>
      <c r="G37" s="26">
        <f>IF(VLOOKUP($B37,'3'!$B$4:$C$335,2,FALSE)&lt;&gt;"",VLOOKUP($B37,'3'!$B$4:$C$335,2,FALSE),0)</f>
        <v>0</v>
      </c>
      <c r="H37" s="26">
        <f>IF(VLOOKUP($B37,'3'!$B$4:$C$335,2,FALSE)&lt;&gt;"",VLOOKUP($B37,'3'!$B$4:$C$335,2,FALSE),0)</f>
        <v>0</v>
      </c>
      <c r="I37" s="26">
        <f>IF(VLOOKUP($B37,'4'!$B$4:$C$333,2,FALSE)&lt;&gt;"",VLOOKUP($B37,'4'!$B$4:$C$333,2,FALSE),0)</f>
        <v>0</v>
      </c>
      <c r="J37" s="26">
        <f>IF(VLOOKUP($B37,'4'!$B$4:$C$333,2,FALSE)&lt;&gt;"",VLOOKUP($B37,'4'!$B$4:$C$333,2,FALSE),0)</f>
        <v>0</v>
      </c>
      <c r="K37" s="26">
        <f>IF(VLOOKUP($B37,'5'!$B$4:$C$335,2,FALSE)&lt;&gt;"",VLOOKUP($B37,'5'!$B$4:$C$335,2,FALSE),0)</f>
        <v>0</v>
      </c>
      <c r="L37" s="26">
        <f>IF(VLOOKUP($B37,'5'!$B$4:$C$335,2,FALSE)&lt;&gt;"",VLOOKUP($B37,'5'!$B$4:$C$335,2,FALSE),0)</f>
        <v>0</v>
      </c>
      <c r="M37" s="26">
        <f>IF(VLOOKUP($B37,'5'!$B$4:$C$335,2,FALSE)&lt;&gt;"",VLOOKUP($B37,'5'!$B$4:$C$335,2,FALSE),0)</f>
        <v>0</v>
      </c>
      <c r="N37" s="26">
        <f t="shared" si="2"/>
        <v>0</v>
      </c>
      <c r="O37" s="26">
        <f t="shared" si="1"/>
        <v>0</v>
      </c>
    </row>
    <row r="38" spans="1:15" ht="21" customHeight="1" x14ac:dyDescent="0.2">
      <c r="B38" s="29" t="s">
        <v>32</v>
      </c>
      <c r="C38" s="26">
        <f>IF(VLOOKUP($B38,'1'!$B$4:$C$336,2,FALSE)&lt;&gt;"",VLOOKUP($B38,'1'!$B$4:$C$336,2,FALSE),0)</f>
        <v>0</v>
      </c>
      <c r="D38" s="26">
        <f>IF(VLOOKUP($B38,'1'!$B$4:$C$336,2,FALSE)&lt;&gt;"",VLOOKUP($B38,'1'!$B$4:$C$336,2,FALSE),0)</f>
        <v>0</v>
      </c>
      <c r="E38" s="26">
        <f>IF(VLOOKUP($B38,'2'!$B$4:$C$337,2,FALSE)&lt;&gt;"",VLOOKUP($B38,'2'!$B$4:$C$337,2,FALSE),0)</f>
        <v>0</v>
      </c>
      <c r="F38" s="26">
        <f>IF(VLOOKUP($B38,'2'!$B$4:$C$337,2,FALSE)&lt;&gt;"",VLOOKUP($B38,'2'!$B$4:$C$337,2,FALSE),0)</f>
        <v>0</v>
      </c>
      <c r="G38" s="26">
        <f>IF(VLOOKUP($B38,'3'!$B$4:$C$335,2,FALSE)&lt;&gt;"",VLOOKUP($B38,'3'!$B$4:$C$335,2,FALSE),0)</f>
        <v>0</v>
      </c>
      <c r="H38" s="26">
        <f>IF(VLOOKUP($B38,'3'!$B$4:$C$335,2,FALSE)&lt;&gt;"",VLOOKUP($B38,'3'!$B$4:$C$335,2,FALSE),0)</f>
        <v>0</v>
      </c>
      <c r="I38" s="26">
        <f>IF(VLOOKUP($B38,'4'!$B$4:$C$333,2,FALSE)&lt;&gt;"",VLOOKUP($B38,'4'!$B$4:$C$333,2,FALSE),0)</f>
        <v>0</v>
      </c>
      <c r="J38" s="26">
        <f>IF(VLOOKUP($B38,'4'!$B$4:$C$333,2,FALSE)&lt;&gt;"",VLOOKUP($B38,'4'!$B$4:$C$333,2,FALSE),0)</f>
        <v>0</v>
      </c>
      <c r="K38" s="26">
        <f>IF(VLOOKUP($B38,'5'!$B$4:$C$335,2,FALSE)&lt;&gt;"",VLOOKUP($B38,'5'!$B$4:$C$335,2,FALSE),0)</f>
        <v>0</v>
      </c>
      <c r="L38" s="26">
        <f>IF(VLOOKUP($B38,'5'!$B$4:$C$335,2,FALSE)&lt;&gt;"",VLOOKUP($B38,'5'!$B$4:$C$335,2,FALSE),0)</f>
        <v>0</v>
      </c>
      <c r="M38" s="26">
        <f>IF(VLOOKUP($B38,'5'!$B$4:$C$335,2,FALSE)&lt;&gt;"",VLOOKUP($B38,'5'!$B$4:$C$335,2,FALSE),0)</f>
        <v>0</v>
      </c>
      <c r="N38" s="26">
        <f t="shared" si="2"/>
        <v>0</v>
      </c>
      <c r="O38" s="26">
        <f t="shared" si="1"/>
        <v>0</v>
      </c>
    </row>
    <row r="39" spans="1:15" ht="42" customHeight="1" x14ac:dyDescent="0.25">
      <c r="B39" s="30" t="s">
        <v>34</v>
      </c>
      <c r="C39" s="28">
        <f>IF(VLOOKUP($B39,'1'!$B$4:$C$336,2,FALSE)&lt;&gt;"",VLOOKUP($B39,'1'!$B$4:$C$336,2,FALSE),0)</f>
        <v>10093998</v>
      </c>
      <c r="D39" s="28">
        <f>SUM(D41)</f>
        <v>0</v>
      </c>
      <c r="E39" s="28">
        <f>IF(VLOOKUP($B39,'2'!$B$4:$C$337,2,FALSE)&lt;&gt;"",VLOOKUP($B39,'2'!$B$4:$C$337,2,FALSE),0)</f>
        <v>0</v>
      </c>
      <c r="F39" s="28">
        <f>IF(VLOOKUP($B39,'2'!$B$4:$C$337,2,FALSE)&lt;&gt;"",VLOOKUP($B39,'2'!$B$4:$C$337,2,FALSE),0)</f>
        <v>0</v>
      </c>
      <c r="G39" s="28">
        <f>IF(VLOOKUP($B39,'3'!$B$4:$C$335,2,FALSE)&lt;&gt;"",VLOOKUP($B39,'3'!$B$4:$C$335,2,FALSE),0)</f>
        <v>0</v>
      </c>
      <c r="H39" s="28">
        <f>IF(VLOOKUP($B39,'3'!$B$4:$C$335,2,FALSE)&lt;&gt;"",VLOOKUP($B39,'3'!$B$4:$C$335,2,FALSE),0)</f>
        <v>0</v>
      </c>
      <c r="I39" s="28">
        <f>IF(VLOOKUP($B39,'4'!$B$4:$C$333,2,FALSE)&lt;&gt;"",VLOOKUP($B39,'4'!$B$4:$C$333,2,FALSE),0)</f>
        <v>0</v>
      </c>
      <c r="J39" s="28">
        <f>IF(VLOOKUP($B39,'4'!$B$4:$C$333,2,FALSE)&lt;&gt;"",VLOOKUP($B39,'4'!$B$4:$C$333,2,FALSE),0)</f>
        <v>0</v>
      </c>
      <c r="K39" s="28">
        <f>IF(VLOOKUP($B39,'5'!$B$4:$C$335,2,FALSE)&lt;&gt;"",VLOOKUP($B39,'5'!$B$4:$C$335,2,FALSE),0)</f>
        <v>0</v>
      </c>
      <c r="L39" s="28">
        <f>IF(VLOOKUP($B39,'5'!$B$4:$C$335,2,FALSE)&lt;&gt;"",VLOOKUP($B39,'5'!$B$4:$C$335,2,FALSE),0)</f>
        <v>0</v>
      </c>
      <c r="M39" s="28">
        <f>IF(VLOOKUP($B39,'5'!$B$4:$C$335,2,FALSE)&lt;&gt;"",VLOOKUP($B39,'5'!$B$4:$C$335,2,FALSE),0)</f>
        <v>0</v>
      </c>
      <c r="N39" s="28">
        <f t="shared" si="2"/>
        <v>0</v>
      </c>
      <c r="O39" s="28">
        <f>D39+F39+H39+J39+L39</f>
        <v>0</v>
      </c>
    </row>
    <row r="40" spans="1:15" ht="21" customHeight="1" x14ac:dyDescent="0.2">
      <c r="B40" s="29" t="s">
        <v>31</v>
      </c>
      <c r="C40" s="26">
        <f>IF(VLOOKUP($B40,'1'!$B$4:$C$336,2,FALSE)&lt;&gt;"",VLOOKUP($B40,'1'!$B$4:$C$336,2,FALSE),0)</f>
        <v>0</v>
      </c>
      <c r="D40" s="26">
        <f>IF(VLOOKUP($B40,'1'!$B$4:$C$336,2,FALSE)&lt;&gt;"",VLOOKUP($B40,'1'!$B$4:$C$336,2,FALSE),0)</f>
        <v>0</v>
      </c>
      <c r="E40" s="26">
        <f>IF(VLOOKUP($B40,'2'!$B$4:$C$337,2,FALSE)&lt;&gt;"",VLOOKUP($B40,'2'!$B$4:$C$337,2,FALSE),0)</f>
        <v>0</v>
      </c>
      <c r="F40" s="26">
        <f>IF(VLOOKUP($B40,'2'!$B$4:$C$337,2,FALSE)&lt;&gt;"",VLOOKUP($B40,'2'!$B$4:$C$337,2,FALSE),0)</f>
        <v>0</v>
      </c>
      <c r="G40" s="26">
        <f>IF(VLOOKUP($B40,'3'!$B$4:$C$335,2,FALSE)&lt;&gt;"",VLOOKUP($B40,'3'!$B$4:$C$335,2,FALSE),0)</f>
        <v>0</v>
      </c>
      <c r="H40" s="26">
        <f>IF(VLOOKUP($B40,'3'!$B$4:$C$335,2,FALSE)&lt;&gt;"",VLOOKUP($B40,'3'!$B$4:$C$335,2,FALSE),0)</f>
        <v>0</v>
      </c>
      <c r="I40" s="26">
        <f>IF(VLOOKUP($B40,'4'!$B$4:$C$333,2,FALSE)&lt;&gt;"",VLOOKUP($B40,'4'!$B$4:$C$333,2,FALSE),0)</f>
        <v>0</v>
      </c>
      <c r="J40" s="26">
        <f>IF(VLOOKUP($B40,'4'!$B$4:$C$333,2,FALSE)&lt;&gt;"",VLOOKUP($B40,'4'!$B$4:$C$333,2,FALSE),0)</f>
        <v>0</v>
      </c>
      <c r="K40" s="26">
        <f>IF(VLOOKUP($B40,'5'!$B$4:$C$335,2,FALSE)&lt;&gt;"",VLOOKUP($B40,'5'!$B$4:$C$335,2,FALSE),0)</f>
        <v>0</v>
      </c>
      <c r="L40" s="26">
        <f>IF(VLOOKUP($B40,'5'!$B$4:$C$335,2,FALSE)&lt;&gt;"",VLOOKUP($B40,'5'!$B$4:$C$335,2,FALSE),0)</f>
        <v>0</v>
      </c>
      <c r="M40" s="26">
        <f>IF(VLOOKUP($B40,'5'!$B$4:$C$335,2,FALSE)&lt;&gt;"",VLOOKUP($B40,'5'!$B$4:$C$335,2,FALSE),0)</f>
        <v>0</v>
      </c>
      <c r="N40" s="26">
        <f t="shared" si="2"/>
        <v>0</v>
      </c>
      <c r="O40" s="26">
        <f t="shared" si="1"/>
        <v>0</v>
      </c>
    </row>
    <row r="41" spans="1:15" ht="27.75" customHeight="1" x14ac:dyDescent="0.2">
      <c r="A41" s="11" t="s">
        <v>37</v>
      </c>
      <c r="B41" s="29" t="s">
        <v>38</v>
      </c>
      <c r="C41" s="26">
        <f>IF(VLOOKUP($B41,'1'!$B$4:$C$336,2,FALSE)&lt;&gt;"",VLOOKUP($B41,'1'!$B$4:$C$336,2,FALSE),0)</f>
        <v>10093998</v>
      </c>
      <c r="D41" s="26">
        <v>0</v>
      </c>
      <c r="E41" s="26">
        <v>0</v>
      </c>
      <c r="F41" s="26">
        <v>0</v>
      </c>
      <c r="G41" s="26">
        <v>0</v>
      </c>
      <c r="H41" s="26">
        <v>0</v>
      </c>
      <c r="I41" s="26">
        <v>0</v>
      </c>
      <c r="J41" s="26">
        <v>0</v>
      </c>
      <c r="K41" s="26">
        <v>0</v>
      </c>
      <c r="L41" s="26">
        <v>0</v>
      </c>
      <c r="M41" s="26">
        <v>0</v>
      </c>
      <c r="N41" s="26">
        <f t="shared" si="2"/>
        <v>0</v>
      </c>
      <c r="O41" s="26">
        <f t="shared" si="1"/>
        <v>0</v>
      </c>
    </row>
    <row r="42" spans="1:15" ht="15.75" x14ac:dyDescent="0.25">
      <c r="B42" s="30" t="s">
        <v>39</v>
      </c>
      <c r="C42" s="28">
        <f>IF(VLOOKUP($B42,'1'!$B$4:$C$336,2,FALSE)&lt;&gt;"",VLOOKUP($B42,'1'!$B$4:$C$336,2,FALSE),0)</f>
        <v>10093998</v>
      </c>
      <c r="D42" s="28">
        <f>D41</f>
        <v>0</v>
      </c>
      <c r="E42" s="28">
        <v>0</v>
      </c>
      <c r="F42" s="28">
        <v>0</v>
      </c>
      <c r="G42" s="28">
        <v>0</v>
      </c>
      <c r="H42" s="28">
        <v>0</v>
      </c>
      <c r="I42" s="28">
        <v>0</v>
      </c>
      <c r="J42" s="28">
        <v>0</v>
      </c>
      <c r="K42" s="28">
        <v>0</v>
      </c>
      <c r="L42" s="28">
        <v>0</v>
      </c>
      <c r="M42" s="28">
        <v>0</v>
      </c>
      <c r="N42" s="28">
        <f t="shared" si="2"/>
        <v>0</v>
      </c>
      <c r="O42" s="28">
        <f t="shared" si="1"/>
        <v>0</v>
      </c>
    </row>
    <row r="43" spans="1:15" ht="15" x14ac:dyDescent="0.2">
      <c r="B43" s="29" t="s">
        <v>32</v>
      </c>
      <c r="C43" s="26">
        <f>IF(VLOOKUP($B43,'1'!$B$4:$C$336,2,FALSE)&lt;&gt;"",VLOOKUP($B43,'1'!$B$4:$C$336,2,FALSE),0)</f>
        <v>0</v>
      </c>
      <c r="D43" s="26">
        <v>0</v>
      </c>
      <c r="E43" s="26">
        <f>IF(VLOOKUP($B43,'2'!$B$4:$C$337,2,FALSE)&lt;&gt;"",VLOOKUP($B43,'2'!$B$4:$C$337,2,FALSE),0)</f>
        <v>0</v>
      </c>
      <c r="F43" s="26">
        <f>IF(VLOOKUP($B43,'2'!$B$4:$C$337,2,FALSE)&lt;&gt;"",VLOOKUP($B43,'2'!$B$4:$C$337,2,FALSE),0)</f>
        <v>0</v>
      </c>
      <c r="G43" s="26">
        <f>IF(VLOOKUP($B43,'3'!$B$4:$C$335,2,FALSE)&lt;&gt;"",VLOOKUP($B43,'3'!$B$4:$C$335,2,FALSE),0)</f>
        <v>0</v>
      </c>
      <c r="H43" s="26">
        <f>IF(VLOOKUP($B43,'3'!$B$4:$C$335,2,FALSE)&lt;&gt;"",VLOOKUP($B43,'3'!$B$4:$C$335,2,FALSE),0)</f>
        <v>0</v>
      </c>
      <c r="I43" s="26">
        <f>IF(VLOOKUP($B43,'4'!$B$4:$C$333,2,FALSE)&lt;&gt;"",VLOOKUP($B43,'4'!$B$4:$C$333,2,FALSE),0)</f>
        <v>0</v>
      </c>
      <c r="J43" s="26">
        <f>IF(VLOOKUP($B43,'4'!$B$4:$C$333,2,FALSE)&lt;&gt;"",VLOOKUP($B43,'4'!$B$4:$C$333,2,FALSE),0)</f>
        <v>0</v>
      </c>
      <c r="K43" s="26">
        <f>IF(VLOOKUP($B43,'5'!$B$4:$C$335,2,FALSE)&lt;&gt;"",VLOOKUP($B43,'5'!$B$4:$C$335,2,FALSE),0)</f>
        <v>0</v>
      </c>
      <c r="L43" s="26">
        <f>IF(VLOOKUP($B43,'5'!$B$4:$C$335,2,FALSE)&lt;&gt;"",VLOOKUP($B43,'5'!$B$4:$C$335,2,FALSE),0)</f>
        <v>0</v>
      </c>
      <c r="M43" s="26">
        <f>IF(VLOOKUP($B43,'5'!$B$4:$C$335,2,FALSE)&lt;&gt;"",VLOOKUP($B43,'5'!$B$4:$C$335,2,FALSE),0)</f>
        <v>0</v>
      </c>
      <c r="N43" s="26">
        <f t="shared" si="2"/>
        <v>0</v>
      </c>
      <c r="O43" s="26">
        <f t="shared" si="1"/>
        <v>0</v>
      </c>
    </row>
    <row r="44" spans="1:15" ht="42" customHeight="1" thickBot="1" x14ac:dyDescent="0.3">
      <c r="B44" s="1" t="s">
        <v>53</v>
      </c>
      <c r="C44" s="25">
        <f>IF(VLOOKUP($B44,'1'!$B$4:$C$336,2,FALSE)&lt;&gt;"",VLOOKUP($B44,'1'!$B$4:$C$336,2,FALSE),0)</f>
        <v>11485663.9</v>
      </c>
      <c r="D44" s="25">
        <f>SUM(D45:D46)</f>
        <v>0</v>
      </c>
      <c r="E44" s="25">
        <f>IF(VLOOKUP($B44,'2'!$B$4:$C$337,2,FALSE)&lt;&gt;"",VLOOKUP($B44,'2'!$B$4:$C$337,2,FALSE),0)</f>
        <v>-1349611.43</v>
      </c>
      <c r="F44" s="25">
        <f>SUM(F45:F46)</f>
        <v>-1349611.4300000072</v>
      </c>
      <c r="G44" s="25">
        <f>IF(VLOOKUP($B44,'3'!$B$4:$C$335,2,FALSE)&lt;&gt;"",VLOOKUP($B44,'3'!$B$4:$C$335,2,FALSE),0)</f>
        <v>-4407651.5199999921</v>
      </c>
      <c r="H44" s="25">
        <f>SUM(H45:H46)</f>
        <v>-4407651.5199999958</v>
      </c>
      <c r="I44" s="25">
        <f>IF(VLOOKUP($B44,'4'!$B$4:$C$333,2,FALSE)&lt;&gt;"",VLOOKUP($B44,'4'!$B$4:$C$333,2,FALSE),0)</f>
        <v>-14878814.25</v>
      </c>
      <c r="J44" s="25">
        <f>SUM(J45:J46)</f>
        <v>-14878814.25</v>
      </c>
      <c r="K44" s="25">
        <f>IF(VLOOKUP($B44,'5'!$B$4:$C$335,2,FALSE)&lt;&gt;"",VLOOKUP($B44,'5'!$B$4:$C$335,2,FALSE),0)</f>
        <v>-18976185.850000001</v>
      </c>
      <c r="L44" s="25">
        <f>SUM(L45:L46)</f>
        <v>-18976185.849999994</v>
      </c>
      <c r="M44" s="25">
        <f>IF(VLOOKUP($B44,'5'!$B$4:$C$335,2,FALSE)&lt;&gt;"",VLOOKUP($B44,'5'!$B$4:$C$335,2,FALSE),0)</f>
        <v>-18976185.850000001</v>
      </c>
      <c r="N44" s="25">
        <f>SUM(N45:N46)</f>
        <v>-39612263.049999952</v>
      </c>
      <c r="O44" s="25">
        <f>D44+F44+H44+J44+L44</f>
        <v>-39612263.049999997</v>
      </c>
    </row>
    <row r="45" spans="1:15" ht="27.75" customHeight="1" thickTop="1" x14ac:dyDescent="0.2">
      <c r="A45" s="11" t="s">
        <v>3</v>
      </c>
      <c r="B45" s="29" t="s">
        <v>78</v>
      </c>
      <c r="C45" s="26">
        <f>IF(VLOOKUP($B45,'1'!$B$4:$C$336,2,FALSE)&lt;&gt;"",VLOOKUP($B45,'1'!$B$4:$C$336,2,FALSE),0)</f>
        <v>64195255.509999998</v>
      </c>
      <c r="D45" s="26"/>
      <c r="E45" s="26">
        <f>IF(VLOOKUP($B45,'2'!$B$4:$C$337,2,FALSE)&lt;&gt;"",VLOOKUP($B45,'2'!$B$4:$C$337,2,FALSE),0)</f>
        <v>77940760.179999992</v>
      </c>
      <c r="F45" s="26">
        <f>IF(VLOOKUP($B45,'2'!$B$4:$C$337,2,FALSE)&lt;&gt;"",VLOOKUP($B45,'2'!$B$4:$C$337,2,FALSE),0)</f>
        <v>77940760.179999992</v>
      </c>
      <c r="G45" s="26">
        <f>IF(VLOOKUP($B45,'3'!$B$4:$C$335,2,FALSE)&lt;&gt;"",VLOOKUP($B45,'3'!$B$4:$C$335,2,FALSE),0)</f>
        <v>108420257.33</v>
      </c>
      <c r="H45" s="26">
        <f>IF(VLOOKUP($B45,'3'!$B$4:$C$335,2,FALSE)&lt;&gt;"",VLOOKUP($B45,'3'!$B$4:$C$335,2,FALSE),0)</f>
        <v>108420257.33</v>
      </c>
      <c r="I45" s="26">
        <f>IF(VLOOKUP($B45,'4'!$B$4:$C$333,2,FALSE)&lt;&gt;"",VLOOKUP($B45,'4'!$B$4:$C$333,2,FALSE),0)</f>
        <v>130312269.13</v>
      </c>
      <c r="J45" s="26">
        <f>IF(VLOOKUP($B45,'4'!$B$4:$C$333,2,FALSE)&lt;&gt;"",VLOOKUP($B45,'4'!$B$4:$C$333,2,FALSE),0)</f>
        <v>130312269.13</v>
      </c>
      <c r="K45" s="26">
        <f>IF(VLOOKUP($B45,'5'!$B$4:$C$335,2,FALSE)&lt;&gt;"",VLOOKUP($B45,'5'!$B$4:$C$335,2,FALSE),0)</f>
        <v>159088666.83000001</v>
      </c>
      <c r="L45" s="26">
        <f>IF(VLOOKUP($B45,'5'!$B$4:$C$335,2,FALSE)&lt;&gt;"",VLOOKUP($B45,'5'!$B$4:$C$335,2,FALSE),0)</f>
        <v>159088666.83000001</v>
      </c>
      <c r="M45" s="26">
        <f>IF(VLOOKUP($B45,'5'!$B$4:$C$335,2,FALSE)&lt;&gt;"",VLOOKUP($B45,'5'!$B$4:$C$335,2,FALSE),0)</f>
        <v>159088666.83000001</v>
      </c>
      <c r="N45" s="26">
        <f t="shared" si="2"/>
        <v>475761953.47000003</v>
      </c>
      <c r="O45" s="26">
        <f t="shared" si="1"/>
        <v>316673286.63999999</v>
      </c>
    </row>
    <row r="46" spans="1:15" ht="27.75" customHeight="1" x14ac:dyDescent="0.2">
      <c r="A46" s="11" t="s">
        <v>54</v>
      </c>
      <c r="B46" s="29" t="s">
        <v>79</v>
      </c>
      <c r="C46" s="26">
        <f>IF(VLOOKUP($B46,'1'!$B$4:$C$336,2,FALSE)&lt;&gt;"",VLOOKUP($B46,'1'!$B$4:$C$336,2,FALSE),0)</f>
        <v>-52709591.609999999</v>
      </c>
      <c r="D46" s="26"/>
      <c r="E46" s="26">
        <f>IF(VLOOKUP($B46,'2'!$B$4:$C$337,2,FALSE)&lt;&gt;"",VLOOKUP($B46,'2'!$B$4:$C$337,2,FALSE),0)</f>
        <v>-79290371.609999999</v>
      </c>
      <c r="F46" s="26">
        <f>IF(VLOOKUP($B46,'2'!$B$4:$C$337,2,FALSE)&lt;&gt;"",VLOOKUP($B46,'2'!$B$4:$C$337,2,FALSE),0)</f>
        <v>-79290371.609999999</v>
      </c>
      <c r="G46" s="26">
        <f>IF(VLOOKUP($B46,'3'!$B$4:$C$335,2,FALSE)&lt;&gt;"",VLOOKUP($B46,'3'!$B$4:$C$335,2,FALSE),0)</f>
        <v>-112827908.84999999</v>
      </c>
      <c r="H46" s="26">
        <f>IF(VLOOKUP($B46,'3'!$B$4:$C$335,2,FALSE)&lt;&gt;"",VLOOKUP($B46,'3'!$B$4:$C$335,2,FALSE),0)</f>
        <v>-112827908.84999999</v>
      </c>
      <c r="I46" s="26">
        <f>IF(VLOOKUP($B46,'4'!$B$4:$C$333,2,FALSE)&lt;&gt;"",VLOOKUP($B46,'4'!$B$4:$C$333,2,FALSE),0)</f>
        <v>-145191083.38</v>
      </c>
      <c r="J46" s="26">
        <f>IF(VLOOKUP($B46,'4'!$B$4:$C$333,2,FALSE)&lt;&gt;"",VLOOKUP($B46,'4'!$B$4:$C$333,2,FALSE),0)</f>
        <v>-145191083.38</v>
      </c>
      <c r="K46" s="26">
        <f>IF(VLOOKUP($B46,'5'!$B$4:$C$335,2,FALSE)&lt;&gt;"",VLOOKUP($B46,'5'!$B$4:$C$335,2,FALSE),0)</f>
        <v>-178064852.68000001</v>
      </c>
      <c r="L46" s="26">
        <f>IF(VLOOKUP($B46,'5'!$B$4:$C$335,2,FALSE)&lt;&gt;"",VLOOKUP($B46,'5'!$B$4:$C$335,2,FALSE),0)</f>
        <v>-178064852.68000001</v>
      </c>
      <c r="M46" s="26">
        <f>IF(VLOOKUP($B46,'5'!$B$4:$C$335,2,FALSE)&lt;&gt;"",VLOOKUP($B46,'5'!$B$4:$C$335,2,FALSE),0)</f>
        <v>-178064852.68000001</v>
      </c>
      <c r="N46" s="26">
        <f t="shared" si="2"/>
        <v>-515374216.51999998</v>
      </c>
      <c r="O46" s="26">
        <f t="shared" si="1"/>
        <v>-337309363.83999997</v>
      </c>
    </row>
    <row r="47" spans="1:15" ht="21" customHeight="1" x14ac:dyDescent="0.25">
      <c r="B47" s="3" t="s">
        <v>56</v>
      </c>
      <c r="C47" s="27">
        <f>IF(VLOOKUP($B47,'1'!$B$4:$C$336,2,FALSE)&lt;&gt;"",VLOOKUP($B47,'1'!$B$4:$C$336,2,FALSE),0)</f>
        <v>11485663.9</v>
      </c>
      <c r="D47" s="27">
        <f>IF(VLOOKUP($B47,'1'!$B$4:$C$336,2,FALSE)&lt;&gt;"",VLOOKUP($B47,'1'!$B$4:$C$336,2,FALSE),0)</f>
        <v>11485663.9</v>
      </c>
      <c r="E47" s="27">
        <f>IF(VLOOKUP($B47,'2'!$B$4:$C$337,2,FALSE)&lt;&gt;"",VLOOKUP($B47,'2'!$B$4:$C$337,2,FALSE),0)</f>
        <v>-1349611.43</v>
      </c>
      <c r="F47" s="27">
        <f>IF(VLOOKUP($B47,'2'!$B$4:$C$337,2,FALSE)&lt;&gt;"",VLOOKUP($B47,'2'!$B$4:$C$337,2,FALSE),0)</f>
        <v>-1349611.43</v>
      </c>
      <c r="G47" s="27">
        <f>IF(VLOOKUP($B47,'3'!$B$4:$C$335,2,FALSE)&lt;&gt;"",VLOOKUP($B47,'3'!$B$4:$C$335,2,FALSE),0)</f>
        <v>-4407651.5199999921</v>
      </c>
      <c r="H47" s="27">
        <f>IF(VLOOKUP($B47,'3'!$B$4:$C$335,2,FALSE)&lt;&gt;"",VLOOKUP($B47,'3'!$B$4:$C$335,2,FALSE),0)</f>
        <v>-4407651.5199999921</v>
      </c>
      <c r="I47" s="27">
        <f>IF(VLOOKUP($B47,'4'!$B$4:$C$333,2,FALSE)&lt;&gt;"",VLOOKUP($B47,'4'!$B$4:$C$333,2,FALSE),0)</f>
        <v>-14878814.25</v>
      </c>
      <c r="J47" s="27">
        <f>IF(VLOOKUP($B47,'4'!$B$4:$C$333,2,FALSE)&lt;&gt;"",VLOOKUP($B47,'4'!$B$4:$C$333,2,FALSE),0)</f>
        <v>-14878814.25</v>
      </c>
      <c r="K47" s="27">
        <f>IF(VLOOKUP($B47,'5'!$B$4:$C$335,2,FALSE)&lt;&gt;"",VLOOKUP($B47,'5'!$B$4:$C$335,2,FALSE),0)</f>
        <v>-18976185.850000001</v>
      </c>
      <c r="L47" s="27">
        <f>IF(VLOOKUP($B47,'5'!$B$4:$C$335,2,FALSE)&lt;&gt;"",VLOOKUP($B47,'5'!$B$4:$C$335,2,FALSE),0)</f>
        <v>-18976185.850000001</v>
      </c>
      <c r="M47" s="27">
        <f>IF(VLOOKUP($B47,'5'!$B$4:$C$335,2,FALSE)&lt;&gt;"",VLOOKUP($B47,'5'!$B$4:$C$335,2,FALSE),0)</f>
        <v>-18976185.850000001</v>
      </c>
      <c r="N47" s="27">
        <f t="shared" si="2"/>
        <v>-28126599.149999991</v>
      </c>
      <c r="O47" s="27">
        <f t="shared" si="1"/>
        <v>-9150413.2999999896</v>
      </c>
    </row>
    <row r="48" spans="1:15" ht="24.75" customHeight="1" x14ac:dyDescent="0.2">
      <c r="N48" s="24">
        <f t="shared" si="2"/>
        <v>0</v>
      </c>
      <c r="O48" s="24">
        <f t="shared" si="1"/>
        <v>0</v>
      </c>
    </row>
    <row r="49" spans="2:15" ht="18" x14ac:dyDescent="0.2">
      <c r="B49" s="36" t="s">
        <v>90</v>
      </c>
      <c r="C49" s="33">
        <f>C4</f>
        <v>5289016.9999999981</v>
      </c>
      <c r="D49" s="33">
        <f t="shared" ref="D49:O49" si="3">D4</f>
        <v>5289016.9999999981</v>
      </c>
      <c r="E49" s="33">
        <f t="shared" si="3"/>
        <v>11485663.9</v>
      </c>
      <c r="F49" s="33">
        <f t="shared" si="3"/>
        <v>10644997.736499999</v>
      </c>
      <c r="G49" s="33">
        <f t="shared" si="3"/>
        <v>-1349611.429999992</v>
      </c>
      <c r="H49" s="33">
        <f t="shared" si="3"/>
        <v>17726326.846499998</v>
      </c>
      <c r="I49" s="33">
        <f t="shared" si="3"/>
        <v>-4407651.5199999958</v>
      </c>
      <c r="J49" s="33">
        <f t="shared" si="3"/>
        <v>20855628.69875</v>
      </c>
      <c r="K49" s="33">
        <f t="shared" si="3"/>
        <v>-14878814.25</v>
      </c>
      <c r="L49" s="33">
        <f t="shared" si="3"/>
        <v>22069353.117886428</v>
      </c>
      <c r="M49" s="33">
        <f t="shared" si="3"/>
        <v>-14878814.25</v>
      </c>
      <c r="N49" s="33">
        <f t="shared" si="3"/>
        <v>76585323.399636418</v>
      </c>
      <c r="O49" s="33">
        <f t="shared" si="3"/>
        <v>-181059836.0203636</v>
      </c>
    </row>
    <row r="50" spans="2:15" ht="18" x14ac:dyDescent="0.2">
      <c r="B50" s="37" t="s">
        <v>87</v>
      </c>
      <c r="C50" s="12">
        <f>C13+C39</f>
        <v>49180157.810000002</v>
      </c>
      <c r="D50" s="12"/>
      <c r="E50" s="12">
        <v>28760602.36999999</v>
      </c>
      <c r="F50" s="12">
        <v>28760602.36999999</v>
      </c>
      <c r="G50" s="12">
        <v>30479497.150000006</v>
      </c>
      <c r="H50" s="12">
        <v>30479497.150000006</v>
      </c>
      <c r="I50" s="12">
        <v>21892011.799999997</v>
      </c>
      <c r="J50" s="12">
        <v>21892011.799999997</v>
      </c>
      <c r="K50" s="12">
        <v>28776397.700000018</v>
      </c>
      <c r="L50" s="12">
        <v>28776397.700000018</v>
      </c>
      <c r="M50" s="12">
        <v>28776397.700000018</v>
      </c>
      <c r="N50" s="12">
        <f t="shared" si="2"/>
        <v>109908509.02000001</v>
      </c>
      <c r="O50" s="12">
        <f t="shared" si="1"/>
        <v>81132111.319999993</v>
      </c>
    </row>
    <row r="51" spans="2:15" ht="18" x14ac:dyDescent="0.2">
      <c r="B51" s="37" t="s">
        <v>88</v>
      </c>
      <c r="C51" s="12">
        <f>C22</f>
        <v>-42983510.909999996</v>
      </c>
      <c r="D51" s="12"/>
      <c r="E51" s="12">
        <v>36306860.700000003</v>
      </c>
      <c r="F51" s="12">
        <v>36306860.700000003</v>
      </c>
      <c r="G51" s="12">
        <v>33537537.239999995</v>
      </c>
      <c r="H51" s="12">
        <v>33537537.239999995</v>
      </c>
      <c r="I51" s="12">
        <v>32363174.530000001</v>
      </c>
      <c r="J51" s="12">
        <v>32363174.530000001</v>
      </c>
      <c r="K51" s="12">
        <v>32873769.300000012</v>
      </c>
      <c r="L51" s="12">
        <v>32873769.300000012</v>
      </c>
      <c r="M51" s="12">
        <v>32873769.300000012</v>
      </c>
      <c r="N51" s="12">
        <f t="shared" si="2"/>
        <v>135081341.77000001</v>
      </c>
      <c r="O51" s="12">
        <f t="shared" si="1"/>
        <v>102207572.47</v>
      </c>
    </row>
    <row r="52" spans="2:15" ht="18" x14ac:dyDescent="0.2">
      <c r="B52" s="37" t="s">
        <v>86</v>
      </c>
      <c r="C52" s="12">
        <f>SUM(C50:C51)</f>
        <v>6196646.900000006</v>
      </c>
      <c r="D52" s="12"/>
      <c r="E52" s="12">
        <v>-7546258.3300000131</v>
      </c>
      <c r="F52" s="12">
        <v>-7546258.3300000131</v>
      </c>
      <c r="G52" s="12">
        <v>-3058040.0899999887</v>
      </c>
      <c r="H52" s="12">
        <v>-3058040.0899999887</v>
      </c>
      <c r="I52" s="12">
        <v>-10471162.730000004</v>
      </c>
      <c r="J52" s="12">
        <v>-10471162.730000004</v>
      </c>
      <c r="K52" s="12">
        <v>-4097371.599999994</v>
      </c>
      <c r="L52" s="12">
        <v>-4097371.599999994</v>
      </c>
      <c r="M52" s="12">
        <v>-4097371.599999994</v>
      </c>
      <c r="N52" s="12">
        <f t="shared" si="2"/>
        <v>-25172832.75</v>
      </c>
      <c r="O52" s="12">
        <f t="shared" si="1"/>
        <v>-21075461.150000006</v>
      </c>
    </row>
    <row r="53" spans="2:15" ht="18" x14ac:dyDescent="0.25">
      <c r="B53" s="38" t="s">
        <v>89</v>
      </c>
      <c r="C53" s="34">
        <f>C49+C52</f>
        <v>11485663.900000004</v>
      </c>
      <c r="D53" s="34">
        <f>D49+D52</f>
        <v>5289016.9999999981</v>
      </c>
      <c r="E53" s="34">
        <v>-1349611.4300000053</v>
      </c>
      <c r="F53" s="34">
        <v>-1349611.4300000053</v>
      </c>
      <c r="G53" s="34">
        <v>-4407651.5199999958</v>
      </c>
      <c r="H53" s="34">
        <v>-4407651.5199999958</v>
      </c>
      <c r="I53" s="34">
        <v>-14878814.250000015</v>
      </c>
      <c r="J53" s="34">
        <v>-14878814.250000015</v>
      </c>
      <c r="K53" s="34">
        <v>-18976185.849999994</v>
      </c>
      <c r="L53" s="34">
        <v>-18976185.849999994</v>
      </c>
      <c r="M53" s="34">
        <v>-18976185.849999994</v>
      </c>
      <c r="N53" s="34">
        <f t="shared" si="2"/>
        <v>-34323246.050000012</v>
      </c>
      <c r="O53" s="34">
        <f>D53+F53+H53+J53+L53</f>
        <v>-34323246.050000012</v>
      </c>
    </row>
  </sheetData>
  <mergeCells count="6">
    <mergeCell ref="M1:O1"/>
    <mergeCell ref="C1:D1"/>
    <mergeCell ref="E1:F1"/>
    <mergeCell ref="G1:H1"/>
    <mergeCell ref="I1:J1"/>
    <mergeCell ref="K1:L1"/>
  </mergeCells>
  <printOptions horizontalCentered="1"/>
  <pageMargins left="0.23622047244094491" right="0.23622047244094491" top="0.59055118110236227" bottom="0.15748031496062992" header="0.31496062992125984" footer="0.11811023622047245"/>
  <pageSetup scale="48" orientation="landscape" r:id="rId1"/>
  <headerFooter>
    <oddHeader xml:space="preserve">&amp;C&amp;"+,Regular"&amp;18&amp;ECash Flow Budget
</oddHeader>
    <oddFooter>Page &amp;P of &amp;N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4B99D-C952-4B5D-B8F3-285E7501F8DC}">
  <dimension ref="A1:C43"/>
  <sheetViews>
    <sheetView topLeftCell="A22" workbookViewId="0">
      <selection activeCell="B57" sqref="B57"/>
    </sheetView>
  </sheetViews>
  <sheetFormatPr defaultRowHeight="14.25" x14ac:dyDescent="0.2"/>
  <cols>
    <col min="1" max="1" width="11.75" customWidth="1"/>
    <col min="2" max="2" width="50.75" customWidth="1"/>
    <col min="3" max="3" width="16.375" style="10" bestFit="1" customWidth="1"/>
  </cols>
  <sheetData>
    <row r="1" spans="1:3" ht="15.75" thickBot="1" x14ac:dyDescent="0.3">
      <c r="C1" s="20" t="s">
        <v>77</v>
      </c>
    </row>
    <row r="2" spans="1:3" x14ac:dyDescent="0.2">
      <c r="C2"/>
    </row>
    <row r="3" spans="1:3" ht="15.75" thickBot="1" x14ac:dyDescent="0.3">
      <c r="C3" s="20" t="s">
        <v>1</v>
      </c>
    </row>
    <row r="4" spans="1:3" x14ac:dyDescent="0.2">
      <c r="C4"/>
    </row>
    <row r="5" spans="1:3" ht="17.25" thickBot="1" x14ac:dyDescent="0.3">
      <c r="B5" s="1" t="s">
        <v>2</v>
      </c>
      <c r="C5" s="1">
        <v>-20575744.699999992</v>
      </c>
    </row>
    <row r="6" spans="1:3" ht="15.75" thickTop="1" x14ac:dyDescent="0.2">
      <c r="A6" s="2" t="s">
        <v>3</v>
      </c>
      <c r="B6" s="2" t="s">
        <v>4</v>
      </c>
      <c r="C6" s="21">
        <v>326874460.48000002</v>
      </c>
    </row>
    <row r="7" spans="1:3" ht="15" x14ac:dyDescent="0.2">
      <c r="A7" s="2" t="s">
        <v>54</v>
      </c>
      <c r="B7" s="2" t="s">
        <v>55</v>
      </c>
      <c r="C7" s="21">
        <v>-347450205.18000001</v>
      </c>
    </row>
    <row r="8" spans="1:3" ht="16.5" x14ac:dyDescent="0.25">
      <c r="B8" s="3" t="s">
        <v>5</v>
      </c>
      <c r="C8" s="3">
        <v>-20575744.699999992</v>
      </c>
    </row>
    <row r="9" spans="1:3" x14ac:dyDescent="0.2">
      <c r="C9"/>
    </row>
    <row r="10" spans="1:3" ht="17.25" thickBot="1" x14ac:dyDescent="0.3">
      <c r="B10" s="1" t="s">
        <v>6</v>
      </c>
      <c r="C10" s="1">
        <v>-3438016.25</v>
      </c>
    </row>
    <row r="11" spans="1:3" ht="16.5" thickTop="1" x14ac:dyDescent="0.25">
      <c r="B11" s="4" t="s">
        <v>7</v>
      </c>
      <c r="C11" s="22">
        <v>-3438016.25</v>
      </c>
    </row>
    <row r="12" spans="1:3" ht="15" x14ac:dyDescent="0.2">
      <c r="B12" s="2" t="s">
        <v>8</v>
      </c>
      <c r="C12" s="21">
        <v>0</v>
      </c>
    </row>
    <row r="13" spans="1:3" ht="15" x14ac:dyDescent="0.2">
      <c r="B13" s="2" t="s">
        <v>12</v>
      </c>
      <c r="C13" s="21">
        <v>36027765.549999997</v>
      </c>
    </row>
    <row r="14" spans="1:3" ht="15" x14ac:dyDescent="0.2">
      <c r="A14" s="2" t="s">
        <v>17</v>
      </c>
      <c r="B14" s="2" t="s">
        <v>18</v>
      </c>
      <c r="C14" s="21">
        <v>3950585</v>
      </c>
    </row>
    <row r="15" spans="1:3" ht="15" x14ac:dyDescent="0.2">
      <c r="A15" s="2" t="s">
        <v>13</v>
      </c>
      <c r="B15" s="2" t="s">
        <v>14</v>
      </c>
      <c r="C15" s="21">
        <v>3858896.55</v>
      </c>
    </row>
    <row r="16" spans="1:3" ht="15" x14ac:dyDescent="0.2">
      <c r="A16" s="2" t="s">
        <v>35</v>
      </c>
      <c r="B16" s="2" t="s">
        <v>36</v>
      </c>
      <c r="C16" s="21">
        <v>28218284</v>
      </c>
    </row>
    <row r="17" spans="1:3" ht="15" x14ac:dyDescent="0.2">
      <c r="B17" s="2" t="s">
        <v>15</v>
      </c>
      <c r="C17" s="21">
        <v>36027765.549999997</v>
      </c>
    </row>
    <row r="18" spans="1:3" ht="15" x14ac:dyDescent="0.2">
      <c r="B18" s="2" t="s">
        <v>16</v>
      </c>
      <c r="C18" s="21">
        <v>0</v>
      </c>
    </row>
    <row r="19" spans="1:3" ht="15" x14ac:dyDescent="0.2">
      <c r="B19" s="2" t="s">
        <v>22</v>
      </c>
      <c r="C19" s="21">
        <v>-39465781.799999997</v>
      </c>
    </row>
    <row r="20" spans="1:3" ht="15" x14ac:dyDescent="0.2">
      <c r="A20" s="2" t="s">
        <v>23</v>
      </c>
      <c r="B20" s="2" t="s">
        <v>24</v>
      </c>
      <c r="C20" s="21">
        <v>-7410594</v>
      </c>
    </row>
    <row r="21" spans="1:3" ht="15" x14ac:dyDescent="0.2">
      <c r="A21" s="2" t="s">
        <v>25</v>
      </c>
      <c r="B21" s="2" t="s">
        <v>26</v>
      </c>
      <c r="C21" s="21">
        <v>-2016943.8</v>
      </c>
    </row>
    <row r="22" spans="1:3" ht="15" x14ac:dyDescent="0.2">
      <c r="A22" s="2" t="s">
        <v>9</v>
      </c>
      <c r="B22" s="2" t="s">
        <v>10</v>
      </c>
      <c r="C22" s="21">
        <v>-2492307</v>
      </c>
    </row>
    <row r="23" spans="1:3" ht="15" x14ac:dyDescent="0.2">
      <c r="A23" s="2" t="s">
        <v>40</v>
      </c>
      <c r="B23" s="2" t="s">
        <v>41</v>
      </c>
      <c r="C23" s="21">
        <v>-12501073</v>
      </c>
    </row>
    <row r="24" spans="1:3" ht="15" x14ac:dyDescent="0.2">
      <c r="A24" s="2" t="s">
        <v>42</v>
      </c>
      <c r="B24" s="2" t="s">
        <v>43</v>
      </c>
      <c r="C24" s="21">
        <v>-7225620</v>
      </c>
    </row>
    <row r="25" spans="1:3" ht="15" x14ac:dyDescent="0.2">
      <c r="A25" s="2" t="s">
        <v>44</v>
      </c>
      <c r="B25" s="2" t="s">
        <v>45</v>
      </c>
      <c r="C25" s="21">
        <v>-667029</v>
      </c>
    </row>
    <row r="26" spans="1:3" ht="15" x14ac:dyDescent="0.2">
      <c r="A26" s="2" t="s">
        <v>46</v>
      </c>
      <c r="B26" s="2" t="s">
        <v>47</v>
      </c>
      <c r="C26" s="21">
        <v>-2961738</v>
      </c>
    </row>
    <row r="27" spans="1:3" ht="15" x14ac:dyDescent="0.2">
      <c r="A27" s="2" t="s">
        <v>48</v>
      </c>
      <c r="B27" s="2" t="s">
        <v>49</v>
      </c>
      <c r="C27" s="21">
        <v>-1267037</v>
      </c>
    </row>
    <row r="28" spans="1:3" ht="15" x14ac:dyDescent="0.2">
      <c r="A28" s="2" t="s">
        <v>50</v>
      </c>
      <c r="B28" s="2" t="s">
        <v>51</v>
      </c>
      <c r="C28" s="21">
        <v>-2923440</v>
      </c>
    </row>
    <row r="29" spans="1:3" ht="15" x14ac:dyDescent="0.2">
      <c r="B29" s="2" t="s">
        <v>29</v>
      </c>
      <c r="C29" s="21">
        <v>-39465781.799999997</v>
      </c>
    </row>
    <row r="30" spans="1:3" ht="15.75" x14ac:dyDescent="0.25">
      <c r="B30" s="4" t="s">
        <v>30</v>
      </c>
      <c r="C30" s="22">
        <v>0</v>
      </c>
    </row>
    <row r="31" spans="1:3" ht="15" x14ac:dyDescent="0.2">
      <c r="B31" s="2" t="s">
        <v>31</v>
      </c>
      <c r="C31" s="21">
        <v>0</v>
      </c>
    </row>
    <row r="32" spans="1:3" ht="15" x14ac:dyDescent="0.2">
      <c r="B32" s="2" t="s">
        <v>32</v>
      </c>
      <c r="C32" s="21">
        <v>0</v>
      </c>
    </row>
    <row r="33" spans="1:3" ht="15.75" x14ac:dyDescent="0.25">
      <c r="B33" s="4" t="s">
        <v>33</v>
      </c>
      <c r="C33" s="22">
        <v>0</v>
      </c>
    </row>
    <row r="34" spans="1:3" ht="15" x14ac:dyDescent="0.2">
      <c r="B34" s="2" t="s">
        <v>31</v>
      </c>
      <c r="C34" s="21">
        <v>0</v>
      </c>
    </row>
    <row r="35" spans="1:3" ht="15" x14ac:dyDescent="0.2">
      <c r="B35" s="2" t="s">
        <v>32</v>
      </c>
      <c r="C35" s="21">
        <v>0</v>
      </c>
    </row>
    <row r="36" spans="1:3" ht="15.75" x14ac:dyDescent="0.25">
      <c r="B36" s="4" t="s">
        <v>34</v>
      </c>
      <c r="C36" s="22">
        <v>0</v>
      </c>
    </row>
    <row r="37" spans="1:3" ht="15" x14ac:dyDescent="0.2">
      <c r="B37" s="2" t="s">
        <v>31</v>
      </c>
      <c r="C37" s="21">
        <v>0</v>
      </c>
    </row>
    <row r="38" spans="1:3" ht="15" x14ac:dyDescent="0.2">
      <c r="B38" s="2" t="s">
        <v>32</v>
      </c>
      <c r="C38" s="21">
        <v>0</v>
      </c>
    </row>
    <row r="39" spans="1:3" x14ac:dyDescent="0.2">
      <c r="C39"/>
    </row>
    <row r="40" spans="1:3" ht="17.25" thickBot="1" x14ac:dyDescent="0.3">
      <c r="B40" s="1" t="s">
        <v>53</v>
      </c>
      <c r="C40" s="1">
        <v>-24013760.949999992</v>
      </c>
    </row>
    <row r="41" spans="1:3" ht="15.75" thickTop="1" x14ac:dyDescent="0.2">
      <c r="A41" s="2" t="s">
        <v>3</v>
      </c>
      <c r="B41" s="2" t="s">
        <v>78</v>
      </c>
      <c r="C41" s="21">
        <v>349048740.02999997</v>
      </c>
    </row>
    <row r="42" spans="1:3" ht="15" x14ac:dyDescent="0.2">
      <c r="A42" s="2" t="s">
        <v>54</v>
      </c>
      <c r="B42" s="2" t="s">
        <v>79</v>
      </c>
      <c r="C42" s="21">
        <v>-373062500.98000002</v>
      </c>
    </row>
    <row r="43" spans="1:3" ht="16.5" x14ac:dyDescent="0.25">
      <c r="B43" s="3" t="s">
        <v>56</v>
      </c>
      <c r="C43" s="3">
        <v>-24013760.949999992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8"/>
  <sheetViews>
    <sheetView topLeftCell="A15" workbookViewId="0">
      <selection activeCell="B5" sqref="B5:C48"/>
    </sheetView>
  </sheetViews>
  <sheetFormatPr defaultRowHeight="14.25" x14ac:dyDescent="0.2"/>
  <cols>
    <col min="1" max="1" width="14.375" bestFit="1" customWidth="1"/>
    <col min="2" max="2" width="102.5" customWidth="1"/>
    <col min="3" max="3" width="22" style="10" bestFit="1" customWidth="1"/>
  </cols>
  <sheetData>
    <row r="1" spans="1:3" ht="15.75" thickBot="1" x14ac:dyDescent="0.3">
      <c r="C1" s="5" t="s">
        <v>0</v>
      </c>
    </row>
    <row r="3" spans="1:3" ht="15.75" thickBot="1" x14ac:dyDescent="0.3">
      <c r="C3" s="5" t="s">
        <v>1</v>
      </c>
    </row>
    <row r="5" spans="1:3" ht="21" thickBot="1" x14ac:dyDescent="0.35">
      <c r="B5" s="42" t="s">
        <v>2</v>
      </c>
      <c r="C5" s="43">
        <v>5289016.9999999981</v>
      </c>
    </row>
    <row r="6" spans="1:3" ht="21" thickTop="1" x14ac:dyDescent="0.3">
      <c r="A6" s="2" t="s">
        <v>3</v>
      </c>
      <c r="B6" s="44" t="s">
        <v>4</v>
      </c>
      <c r="C6" s="45">
        <v>21967700.649999999</v>
      </c>
    </row>
    <row r="7" spans="1:3" ht="20.25" x14ac:dyDescent="0.3">
      <c r="A7" s="2" t="s">
        <v>54</v>
      </c>
      <c r="B7" s="44" t="s">
        <v>55</v>
      </c>
      <c r="C7" s="45">
        <v>-16678683.65</v>
      </c>
    </row>
    <row r="8" spans="1:3" ht="20.25" x14ac:dyDescent="0.3">
      <c r="B8" s="46" t="s">
        <v>5</v>
      </c>
      <c r="C8" s="47">
        <v>5289016.9999999981</v>
      </c>
    </row>
    <row r="9" spans="1:3" ht="20.25" x14ac:dyDescent="0.3">
      <c r="B9" s="48"/>
      <c r="C9" s="49"/>
    </row>
    <row r="10" spans="1:3" ht="21" thickBot="1" x14ac:dyDescent="0.35">
      <c r="B10" s="42" t="s">
        <v>6</v>
      </c>
      <c r="C10" s="43">
        <v>-29302777.950000111</v>
      </c>
    </row>
    <row r="11" spans="1:3" ht="21" thickTop="1" x14ac:dyDescent="0.3">
      <c r="B11" s="50" t="s">
        <v>7</v>
      </c>
      <c r="C11" s="51">
        <v>-39396775.950000107</v>
      </c>
    </row>
    <row r="12" spans="1:3" ht="20.25" x14ac:dyDescent="0.3">
      <c r="B12" s="44" t="s">
        <v>8</v>
      </c>
      <c r="C12" s="45">
        <v>0</v>
      </c>
    </row>
    <row r="13" spans="1:3" ht="20.25" x14ac:dyDescent="0.3">
      <c r="B13" s="44" t="s">
        <v>12</v>
      </c>
      <c r="C13" s="45">
        <v>462448699.44</v>
      </c>
    </row>
    <row r="14" spans="1:3" ht="20.25" x14ac:dyDescent="0.3">
      <c r="A14" s="2" t="s">
        <v>17</v>
      </c>
      <c r="B14" s="44" t="s">
        <v>18</v>
      </c>
      <c r="C14" s="45">
        <v>46264640</v>
      </c>
    </row>
    <row r="15" spans="1:3" ht="20.25" x14ac:dyDescent="0.3">
      <c r="A15" s="2" t="s">
        <v>13</v>
      </c>
      <c r="B15" s="44" t="s">
        <v>14</v>
      </c>
      <c r="C15" s="45">
        <v>52862538.439999998</v>
      </c>
    </row>
    <row r="16" spans="1:3" ht="20.25" x14ac:dyDescent="0.3">
      <c r="A16" s="2" t="s">
        <v>35</v>
      </c>
      <c r="B16" s="44" t="s">
        <v>36</v>
      </c>
      <c r="C16" s="45">
        <v>363321521</v>
      </c>
    </row>
    <row r="17" spans="1:3" ht="20.25" x14ac:dyDescent="0.3">
      <c r="B17" s="44" t="s">
        <v>15</v>
      </c>
      <c r="C17" s="45">
        <v>462448699.44</v>
      </c>
    </row>
    <row r="18" spans="1:3" ht="20.25" x14ac:dyDescent="0.3">
      <c r="B18" s="44" t="s">
        <v>16</v>
      </c>
      <c r="C18" s="45">
        <v>-20566.22000002861</v>
      </c>
    </row>
    <row r="19" spans="1:3" ht="20.25" x14ac:dyDescent="0.3">
      <c r="A19" s="2" t="s">
        <v>19</v>
      </c>
      <c r="B19" s="44" t="s">
        <v>20</v>
      </c>
      <c r="C19" s="45">
        <v>-20566.22000002861</v>
      </c>
    </row>
    <row r="20" spans="1:3" ht="20.25" x14ac:dyDescent="0.3">
      <c r="B20" s="44" t="s">
        <v>21</v>
      </c>
      <c r="C20" s="45">
        <v>-20566.22000002861</v>
      </c>
    </row>
    <row r="21" spans="1:3" ht="20.25" x14ac:dyDescent="0.3">
      <c r="B21" s="44" t="s">
        <v>22</v>
      </c>
      <c r="C21" s="45">
        <v>-501824909.17000008</v>
      </c>
    </row>
    <row r="22" spans="1:3" ht="20.25" x14ac:dyDescent="0.3">
      <c r="A22" s="2" t="s">
        <v>23</v>
      </c>
      <c r="B22" s="44" t="s">
        <v>24</v>
      </c>
      <c r="C22" s="45">
        <v>-91186708</v>
      </c>
    </row>
    <row r="23" spans="1:3" ht="20.25" x14ac:dyDescent="0.3">
      <c r="A23" s="2" t="s">
        <v>25</v>
      </c>
      <c r="B23" s="44" t="s">
        <v>26</v>
      </c>
      <c r="C23" s="45">
        <v>-30620092.619999971</v>
      </c>
    </row>
    <row r="24" spans="1:3" ht="20.25" x14ac:dyDescent="0.3">
      <c r="A24" s="2" t="s">
        <v>9</v>
      </c>
      <c r="B24" s="44" t="s">
        <v>10</v>
      </c>
      <c r="C24" s="45">
        <v>-10904598.109999999</v>
      </c>
    </row>
    <row r="25" spans="1:3" ht="20.25" x14ac:dyDescent="0.3">
      <c r="A25" s="2" t="s">
        <v>40</v>
      </c>
      <c r="B25" s="44" t="s">
        <v>41</v>
      </c>
      <c r="C25" s="45">
        <v>-193252445.44000009</v>
      </c>
    </row>
    <row r="26" spans="1:3" ht="20.25" x14ac:dyDescent="0.3">
      <c r="A26" s="2" t="s">
        <v>42</v>
      </c>
      <c r="B26" s="44" t="s">
        <v>43</v>
      </c>
      <c r="C26" s="45">
        <v>-84340862</v>
      </c>
    </row>
    <row r="27" spans="1:3" ht="20.25" x14ac:dyDescent="0.3">
      <c r="A27" s="2" t="s">
        <v>44</v>
      </c>
      <c r="B27" s="44" t="s">
        <v>45</v>
      </c>
      <c r="C27" s="45">
        <v>-7785880</v>
      </c>
    </row>
    <row r="28" spans="1:3" ht="20.25" x14ac:dyDescent="0.3">
      <c r="A28" s="2" t="s">
        <v>46</v>
      </c>
      <c r="B28" s="44" t="s">
        <v>47</v>
      </c>
      <c r="C28" s="45">
        <v>-34570806</v>
      </c>
    </row>
    <row r="29" spans="1:3" ht="20.25" x14ac:dyDescent="0.3">
      <c r="A29" s="2" t="s">
        <v>48</v>
      </c>
      <c r="B29" s="44" t="s">
        <v>49</v>
      </c>
      <c r="C29" s="45">
        <v>-14789459</v>
      </c>
    </row>
    <row r="30" spans="1:3" ht="20.25" x14ac:dyDescent="0.3">
      <c r="A30" s="2" t="s">
        <v>50</v>
      </c>
      <c r="B30" s="44" t="s">
        <v>51</v>
      </c>
      <c r="C30" s="45">
        <v>-34123773</v>
      </c>
    </row>
    <row r="31" spans="1:3" ht="20.25" x14ac:dyDescent="0.3">
      <c r="A31" s="2" t="s">
        <v>27</v>
      </c>
      <c r="B31" s="44" t="s">
        <v>28</v>
      </c>
      <c r="C31" s="45">
        <v>-250285</v>
      </c>
    </row>
    <row r="32" spans="1:3" ht="20.25" x14ac:dyDescent="0.3">
      <c r="B32" s="44" t="s">
        <v>29</v>
      </c>
      <c r="C32" s="45">
        <v>-501824909.17000008</v>
      </c>
    </row>
    <row r="33" spans="1:3" ht="20.25" hidden="1" x14ac:dyDescent="0.3">
      <c r="B33" s="50" t="s">
        <v>30</v>
      </c>
      <c r="C33" s="51">
        <v>0</v>
      </c>
    </row>
    <row r="34" spans="1:3" ht="20.25" hidden="1" x14ac:dyDescent="0.3">
      <c r="B34" s="44" t="s">
        <v>31</v>
      </c>
      <c r="C34" s="45">
        <v>0</v>
      </c>
    </row>
    <row r="35" spans="1:3" ht="20.25" hidden="1" x14ac:dyDescent="0.3">
      <c r="B35" s="44" t="s">
        <v>32</v>
      </c>
      <c r="C35" s="45">
        <v>0</v>
      </c>
    </row>
    <row r="36" spans="1:3" ht="20.25" hidden="1" x14ac:dyDescent="0.3">
      <c r="B36" s="50" t="s">
        <v>33</v>
      </c>
      <c r="C36" s="51">
        <v>0</v>
      </c>
    </row>
    <row r="37" spans="1:3" ht="20.25" hidden="1" x14ac:dyDescent="0.3">
      <c r="B37" s="44" t="s">
        <v>31</v>
      </c>
      <c r="C37" s="45">
        <v>0</v>
      </c>
    </row>
    <row r="38" spans="1:3" ht="20.25" hidden="1" x14ac:dyDescent="0.3">
      <c r="B38" s="44" t="s">
        <v>32</v>
      </c>
      <c r="C38" s="45">
        <v>0</v>
      </c>
    </row>
    <row r="39" spans="1:3" ht="20.25" x14ac:dyDescent="0.3">
      <c r="B39" s="50" t="s">
        <v>34</v>
      </c>
      <c r="C39" s="51">
        <v>10093998</v>
      </c>
    </row>
    <row r="40" spans="1:3" ht="20.25" hidden="1" x14ac:dyDescent="0.3">
      <c r="B40" s="44" t="s">
        <v>31</v>
      </c>
      <c r="C40" s="45">
        <v>10093998</v>
      </c>
    </row>
    <row r="41" spans="1:3" ht="20.25" hidden="1" x14ac:dyDescent="0.3">
      <c r="A41" s="2" t="s">
        <v>37</v>
      </c>
      <c r="B41" s="44" t="s">
        <v>38</v>
      </c>
      <c r="C41" s="45">
        <v>10093998</v>
      </c>
    </row>
    <row r="42" spans="1:3" ht="20.25" hidden="1" x14ac:dyDescent="0.3">
      <c r="B42" s="44" t="s">
        <v>39</v>
      </c>
      <c r="C42" s="45">
        <v>10093998</v>
      </c>
    </row>
    <row r="43" spans="1:3" ht="20.25" hidden="1" x14ac:dyDescent="0.3">
      <c r="B43" s="44" t="s">
        <v>32</v>
      </c>
      <c r="C43" s="45">
        <v>0</v>
      </c>
    </row>
    <row r="44" spans="1:3" ht="20.25" hidden="1" x14ac:dyDescent="0.3">
      <c r="B44" s="48"/>
      <c r="C44" s="49"/>
    </row>
    <row r="45" spans="1:3" ht="21" thickBot="1" x14ac:dyDescent="0.35">
      <c r="B45" s="42" t="s">
        <v>53</v>
      </c>
      <c r="C45" s="43">
        <v>-24013760.949999992</v>
      </c>
    </row>
    <row r="46" spans="1:3" ht="21" thickTop="1" x14ac:dyDescent="0.3">
      <c r="A46" s="2" t="s">
        <v>3</v>
      </c>
      <c r="B46" s="44" t="s">
        <v>4</v>
      </c>
      <c r="C46" s="45">
        <v>349048740.02999997</v>
      </c>
    </row>
    <row r="47" spans="1:3" ht="20.25" x14ac:dyDescent="0.3">
      <c r="A47" s="2" t="s">
        <v>54</v>
      </c>
      <c r="B47" s="44" t="s">
        <v>55</v>
      </c>
      <c r="C47" s="45">
        <v>-373062500.98000002</v>
      </c>
    </row>
    <row r="48" spans="1:3" ht="20.25" x14ac:dyDescent="0.3">
      <c r="B48" s="46" t="s">
        <v>56</v>
      </c>
      <c r="C48" s="47">
        <v>-24013760.949999992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5778E-0337-48F7-A05E-F68EDAD7B4AD}">
  <dimension ref="A1:C50"/>
  <sheetViews>
    <sheetView workbookViewId="0">
      <selection activeCell="B58" sqref="B58"/>
    </sheetView>
  </sheetViews>
  <sheetFormatPr defaultRowHeight="14.25" x14ac:dyDescent="0.2"/>
  <cols>
    <col min="1" max="1" width="11.75" customWidth="1"/>
    <col min="2" max="2" width="50.75" customWidth="1"/>
    <col min="3" max="3" width="17" style="10" bestFit="1" customWidth="1"/>
  </cols>
  <sheetData>
    <row r="1" spans="1:3" ht="15.75" thickBot="1" x14ac:dyDescent="0.3">
      <c r="C1" s="5" t="s">
        <v>0</v>
      </c>
    </row>
    <row r="3" spans="1:3" ht="15.75" thickBot="1" x14ac:dyDescent="0.3">
      <c r="C3" s="5" t="s">
        <v>1</v>
      </c>
    </row>
    <row r="5" spans="1:3" ht="17.25" thickBot="1" x14ac:dyDescent="0.3">
      <c r="B5" s="1" t="s">
        <v>2</v>
      </c>
      <c r="C5" s="6">
        <v>135347.04999999999</v>
      </c>
    </row>
    <row r="6" spans="1:3" ht="15.75" thickTop="1" x14ac:dyDescent="0.2">
      <c r="A6" s="2" t="s">
        <v>3</v>
      </c>
      <c r="B6" s="2" t="s">
        <v>4</v>
      </c>
      <c r="C6" s="7">
        <v>135347.04999999999</v>
      </c>
    </row>
    <row r="7" spans="1:3" ht="16.5" x14ac:dyDescent="0.25">
      <c r="B7" s="3" t="s">
        <v>5</v>
      </c>
      <c r="C7" s="8">
        <v>135347.04999999999</v>
      </c>
    </row>
    <row r="9" spans="1:3" ht="17.25" thickBot="1" x14ac:dyDescent="0.3">
      <c r="B9" s="1" t="s">
        <v>6</v>
      </c>
      <c r="C9" s="6">
        <v>256942290.65000001</v>
      </c>
    </row>
    <row r="10" spans="1:3" ht="16.5" thickTop="1" x14ac:dyDescent="0.25">
      <c r="B10" s="4" t="s">
        <v>7</v>
      </c>
      <c r="C10" s="9">
        <v>-38702639.349999987</v>
      </c>
    </row>
    <row r="11" spans="1:3" ht="15" x14ac:dyDescent="0.2">
      <c r="B11" s="2" t="s">
        <v>8</v>
      </c>
      <c r="C11" s="7">
        <v>-31808833</v>
      </c>
    </row>
    <row r="12" spans="1:3" ht="15" x14ac:dyDescent="0.2">
      <c r="A12" s="2" t="s">
        <v>9</v>
      </c>
      <c r="B12" s="2" t="s">
        <v>10</v>
      </c>
      <c r="C12" s="7">
        <v>-31808833</v>
      </c>
    </row>
    <row r="13" spans="1:3" ht="15" x14ac:dyDescent="0.2">
      <c r="B13" s="2" t="s">
        <v>11</v>
      </c>
      <c r="C13" s="7">
        <v>-31808833</v>
      </c>
    </row>
    <row r="14" spans="1:3" ht="15" x14ac:dyDescent="0.2">
      <c r="B14" s="2" t="s">
        <v>12</v>
      </c>
      <c r="C14" s="7">
        <v>49726903.200000018</v>
      </c>
    </row>
    <row r="15" spans="1:3" ht="15" x14ac:dyDescent="0.2">
      <c r="A15" s="2" t="s">
        <v>13</v>
      </c>
      <c r="B15" s="2" t="s">
        <v>14</v>
      </c>
      <c r="C15" s="7">
        <v>49726903.200000018</v>
      </c>
    </row>
    <row r="16" spans="1:3" ht="15" x14ac:dyDescent="0.2">
      <c r="B16" s="2" t="s">
        <v>15</v>
      </c>
      <c r="C16" s="7">
        <v>49726903.200000018</v>
      </c>
    </row>
    <row r="17" spans="1:3" ht="15" x14ac:dyDescent="0.2">
      <c r="B17" s="2" t="s">
        <v>16</v>
      </c>
      <c r="C17" s="7">
        <v>39581437.700000003</v>
      </c>
    </row>
    <row r="18" spans="1:3" ht="15" x14ac:dyDescent="0.2">
      <c r="A18" s="2" t="s">
        <v>17</v>
      </c>
      <c r="B18" s="2" t="s">
        <v>18</v>
      </c>
      <c r="C18" s="7">
        <v>9338029</v>
      </c>
    </row>
    <row r="19" spans="1:3" ht="15" x14ac:dyDescent="0.2">
      <c r="A19" s="2" t="s">
        <v>19</v>
      </c>
      <c r="B19" s="2" t="s">
        <v>20</v>
      </c>
      <c r="C19" s="7">
        <v>58594711.399999999</v>
      </c>
    </row>
    <row r="20" spans="1:3" ht="15" x14ac:dyDescent="0.2">
      <c r="A20" s="2" t="s">
        <v>64</v>
      </c>
      <c r="B20" s="2" t="s">
        <v>65</v>
      </c>
      <c r="C20" s="7">
        <v>-28351302.699999999</v>
      </c>
    </row>
    <row r="21" spans="1:3" ht="15" x14ac:dyDescent="0.2">
      <c r="B21" s="2" t="s">
        <v>21</v>
      </c>
      <c r="C21" s="7">
        <v>39581437.700000003</v>
      </c>
    </row>
    <row r="22" spans="1:3" ht="15" x14ac:dyDescent="0.2">
      <c r="B22" s="2" t="s">
        <v>22</v>
      </c>
      <c r="C22" s="7">
        <v>-96202147.25</v>
      </c>
    </row>
    <row r="23" spans="1:3" ht="15" x14ac:dyDescent="0.2">
      <c r="A23" s="2" t="s">
        <v>23</v>
      </c>
      <c r="B23" s="2" t="s">
        <v>24</v>
      </c>
      <c r="C23" s="7">
        <v>-91186708</v>
      </c>
    </row>
    <row r="24" spans="1:3" ht="15" x14ac:dyDescent="0.2">
      <c r="A24" s="2" t="s">
        <v>25</v>
      </c>
      <c r="B24" s="2" t="s">
        <v>26</v>
      </c>
      <c r="C24" s="7">
        <v>-4765154.2499999972</v>
      </c>
    </row>
    <row r="25" spans="1:3" ht="15" x14ac:dyDescent="0.2">
      <c r="A25" s="2" t="s">
        <v>27</v>
      </c>
      <c r="B25" s="2" t="s">
        <v>28</v>
      </c>
      <c r="C25" s="7">
        <v>-250285</v>
      </c>
    </row>
    <row r="26" spans="1:3" ht="15" x14ac:dyDescent="0.2">
      <c r="B26" s="2" t="s">
        <v>29</v>
      </c>
      <c r="C26" s="7">
        <v>-96202147.25</v>
      </c>
    </row>
    <row r="27" spans="1:3" ht="15.75" x14ac:dyDescent="0.25">
      <c r="B27" s="4" t="s">
        <v>30</v>
      </c>
      <c r="C27" s="9">
        <v>0</v>
      </c>
    </row>
    <row r="28" spans="1:3" ht="15" x14ac:dyDescent="0.2">
      <c r="B28" s="2" t="s">
        <v>31</v>
      </c>
      <c r="C28" s="7">
        <v>0</v>
      </c>
    </row>
    <row r="29" spans="1:3" ht="15" x14ac:dyDescent="0.2">
      <c r="B29" s="2" t="s">
        <v>32</v>
      </c>
      <c r="C29" s="7">
        <v>0</v>
      </c>
    </row>
    <row r="30" spans="1:3" ht="15.75" x14ac:dyDescent="0.25">
      <c r="B30" s="4" t="s">
        <v>33</v>
      </c>
      <c r="C30" s="9">
        <v>0</v>
      </c>
    </row>
    <row r="31" spans="1:3" ht="15" x14ac:dyDescent="0.2">
      <c r="B31" s="2" t="s">
        <v>31</v>
      </c>
      <c r="C31" s="7">
        <v>0</v>
      </c>
    </row>
    <row r="32" spans="1:3" ht="15" x14ac:dyDescent="0.2">
      <c r="B32" s="2" t="s">
        <v>32</v>
      </c>
      <c r="C32" s="7">
        <v>0</v>
      </c>
    </row>
    <row r="33" spans="1:3" ht="15.75" x14ac:dyDescent="0.25">
      <c r="B33" s="4" t="s">
        <v>34</v>
      </c>
      <c r="C33" s="9">
        <v>295644930</v>
      </c>
    </row>
    <row r="34" spans="1:3" ht="15" x14ac:dyDescent="0.2">
      <c r="B34" s="2" t="s">
        <v>31</v>
      </c>
      <c r="C34" s="7">
        <v>373415519</v>
      </c>
    </row>
    <row r="35" spans="1:3" ht="15" x14ac:dyDescent="0.2">
      <c r="A35" s="2" t="s">
        <v>35</v>
      </c>
      <c r="B35" s="2" t="s">
        <v>36</v>
      </c>
      <c r="C35" s="7">
        <v>363321521</v>
      </c>
    </row>
    <row r="36" spans="1:3" ht="15" x14ac:dyDescent="0.2">
      <c r="A36" s="2" t="s">
        <v>37</v>
      </c>
      <c r="B36" s="2" t="s">
        <v>38</v>
      </c>
      <c r="C36" s="7">
        <v>10093998</v>
      </c>
    </row>
    <row r="37" spans="1:3" ht="15" x14ac:dyDescent="0.2">
      <c r="B37" s="2" t="s">
        <v>39</v>
      </c>
      <c r="C37" s="7">
        <v>373415519</v>
      </c>
    </row>
    <row r="38" spans="1:3" ht="15" x14ac:dyDescent="0.2">
      <c r="B38" s="2" t="s">
        <v>32</v>
      </c>
      <c r="C38" s="7">
        <v>-77770589</v>
      </c>
    </row>
    <row r="39" spans="1:3" ht="15" x14ac:dyDescent="0.2">
      <c r="A39" s="2" t="s">
        <v>40</v>
      </c>
      <c r="B39" s="2" t="s">
        <v>41</v>
      </c>
      <c r="C39" s="7">
        <v>-23418960</v>
      </c>
    </row>
    <row r="40" spans="1:3" ht="15" x14ac:dyDescent="0.2">
      <c r="A40" s="2" t="s">
        <v>42</v>
      </c>
      <c r="B40" s="2" t="s">
        <v>43</v>
      </c>
      <c r="C40" s="7">
        <v>-26103540</v>
      </c>
    </row>
    <row r="41" spans="1:3" ht="15" x14ac:dyDescent="0.2">
      <c r="A41" s="2" t="s">
        <v>44</v>
      </c>
      <c r="B41" s="2" t="s">
        <v>45</v>
      </c>
      <c r="C41" s="7">
        <v>-2409734</v>
      </c>
    </row>
    <row r="42" spans="1:3" ht="15" x14ac:dyDescent="0.2">
      <c r="A42" s="2" t="s">
        <v>46</v>
      </c>
      <c r="B42" s="2" t="s">
        <v>47</v>
      </c>
      <c r="C42" s="7">
        <v>-10699683</v>
      </c>
    </row>
    <row r="43" spans="1:3" ht="15" x14ac:dyDescent="0.2">
      <c r="A43" s="2" t="s">
        <v>48</v>
      </c>
      <c r="B43" s="2" t="s">
        <v>49</v>
      </c>
      <c r="C43" s="7">
        <v>-4577347</v>
      </c>
    </row>
    <row r="44" spans="1:3" ht="15" x14ac:dyDescent="0.2">
      <c r="A44" s="2" t="s">
        <v>50</v>
      </c>
      <c r="B44" s="2" t="s">
        <v>51</v>
      </c>
      <c r="C44" s="7">
        <v>-10561325</v>
      </c>
    </row>
    <row r="45" spans="1:3" ht="15" x14ac:dyDescent="0.2">
      <c r="B45" s="2" t="s">
        <v>52</v>
      </c>
      <c r="C45" s="7">
        <v>-77770589</v>
      </c>
    </row>
    <row r="47" spans="1:3" ht="17.25" thickBot="1" x14ac:dyDescent="0.3">
      <c r="B47" s="1" t="s">
        <v>53</v>
      </c>
      <c r="C47" s="6">
        <v>257077637.69999999</v>
      </c>
    </row>
    <row r="48" spans="1:3" ht="15.75" thickTop="1" x14ac:dyDescent="0.2">
      <c r="A48" s="2" t="s">
        <v>3</v>
      </c>
      <c r="B48" s="2" t="s">
        <v>4</v>
      </c>
      <c r="C48" s="7">
        <v>303176516.30000001</v>
      </c>
    </row>
    <row r="49" spans="1:3" ht="15" x14ac:dyDescent="0.2">
      <c r="A49" s="2" t="s">
        <v>54</v>
      </c>
      <c r="B49" s="2" t="s">
        <v>55</v>
      </c>
      <c r="C49" s="7">
        <v>-46098878.600000001</v>
      </c>
    </row>
    <row r="50" spans="1:3" ht="16.5" x14ac:dyDescent="0.25">
      <c r="B50" s="3" t="s">
        <v>56</v>
      </c>
      <c r="C50" s="8">
        <v>257077637.69999999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/>
  </sheetViews>
  <sheetFormatPr defaultRowHeight="14.25" x14ac:dyDescent="0.2"/>
  <cols>
    <col min="1" max="1" width="20.75" customWidth="1"/>
    <col min="2" max="2" width="50.75" customWidth="1"/>
  </cols>
  <sheetData>
    <row r="1" spans="1:2" x14ac:dyDescent="0.2">
      <c r="A1" t="s">
        <v>57</v>
      </c>
      <c r="B1" t="s">
        <v>58</v>
      </c>
    </row>
    <row r="2" spans="1:2" x14ac:dyDescent="0.2">
      <c r="A2" t="s">
        <v>59</v>
      </c>
      <c r="B2" t="s">
        <v>60</v>
      </c>
    </row>
    <row r="3" spans="1:2" x14ac:dyDescent="0.2">
      <c r="B3" t="s">
        <v>61</v>
      </c>
    </row>
    <row r="4" spans="1:2" x14ac:dyDescent="0.2">
      <c r="A4" t="s">
        <v>62</v>
      </c>
      <c r="B4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8EDF-0F5D-4439-95A0-F8E7FAD41838}">
  <dimension ref="C3:O7"/>
  <sheetViews>
    <sheetView topLeftCell="A13" zoomScale="85" zoomScaleNormal="85" workbookViewId="0">
      <selection activeCell="K26" sqref="K26"/>
    </sheetView>
  </sheetViews>
  <sheetFormatPr defaultRowHeight="14.25" x14ac:dyDescent="0.2"/>
  <cols>
    <col min="3" max="3" width="20.75" customWidth="1"/>
    <col min="4" max="4" width="15.875" bestFit="1" customWidth="1"/>
    <col min="5" max="5" width="16.125" bestFit="1" customWidth="1"/>
    <col min="6" max="15" width="17.375" bestFit="1" customWidth="1"/>
  </cols>
  <sheetData>
    <row r="3" spans="3:15" x14ac:dyDescent="0.2">
      <c r="D3" s="19" t="str">
        <f>'2024'!C1</f>
        <v>Jan 2024</v>
      </c>
      <c r="E3" s="19" t="str">
        <f>'2024'!D1</f>
        <v>Feb 2024</v>
      </c>
      <c r="F3" s="19" t="str">
        <f>'2024'!E1</f>
        <v>Mar 2024</v>
      </c>
      <c r="G3" s="19" t="str">
        <f>'2024'!F1</f>
        <v>Apr 2024</v>
      </c>
      <c r="H3" s="19" t="str">
        <f>'2024'!G1</f>
        <v>May 2024</v>
      </c>
      <c r="I3" s="19" t="str">
        <f>'2024'!H1</f>
        <v>Jun 2024</v>
      </c>
      <c r="J3" s="19" t="str">
        <f>'2024'!I1</f>
        <v>Jul 2024</v>
      </c>
      <c r="K3" s="19" t="str">
        <f>'2024'!J1</f>
        <v>Aug 2024</v>
      </c>
      <c r="L3" s="19" t="str">
        <f>'2024'!K1</f>
        <v>Sep 2024</v>
      </c>
      <c r="M3" s="19" t="str">
        <f>'2024'!L1</f>
        <v>Oct 2024</v>
      </c>
      <c r="N3" s="19" t="str">
        <f>'2024'!M1</f>
        <v>Nov 2024</v>
      </c>
      <c r="O3" s="19" t="str">
        <f>'2024'!N1</f>
        <v>Dec 2024</v>
      </c>
    </row>
    <row r="4" spans="3:15" ht="15.75" x14ac:dyDescent="0.2">
      <c r="C4" s="32" t="str">
        <f>'2024'!B4</f>
        <v>Cash and cash equivalents, beginning of period</v>
      </c>
      <c r="D4" s="33">
        <f>IF('2024'!C4&gt;0,'2024'!C4,'2024'!C4*-1)</f>
        <v>5289016.9999999981</v>
      </c>
      <c r="E4" s="33">
        <f>IF('2024'!D4&gt;0,'2024'!D4,'2024'!D4*-1)</f>
        <v>11485663.9</v>
      </c>
      <c r="F4" s="33">
        <f>IF('2024'!E4&gt;0,'2024'!E4,'2024'!E4*-1)</f>
        <v>1349611.429999992</v>
      </c>
      <c r="G4" s="33">
        <f>IF('2024'!F4&gt;0,'2024'!F4,'2024'!F4*-1)</f>
        <v>4407651.5199999958</v>
      </c>
      <c r="H4" s="33">
        <f>IF('2024'!G4&gt;0,'2024'!G4,'2024'!G4*-1)</f>
        <v>14878814.25</v>
      </c>
      <c r="I4" s="33">
        <f>IF('2024'!H4&gt;0,'2024'!H4,'2024'!H4*-1)</f>
        <v>18976185.84999999</v>
      </c>
      <c r="J4" s="33">
        <f>IF('2024'!I4&gt;0,'2024'!I4,'2024'!I4*-1)</f>
        <v>17527125.700000022</v>
      </c>
      <c r="K4" s="33">
        <f>IF('2024'!J4&gt;0,'2024'!J4,'2024'!J4*-1)</f>
        <v>18372842.34999999</v>
      </c>
      <c r="L4" s="33">
        <f>IF('2024'!K4&gt;0,'2024'!K4,'2024'!K4*-1)</f>
        <v>22532611.34999999</v>
      </c>
      <c r="M4" s="33">
        <f>IF('2024'!L4&gt;0,'2024'!L4,'2024'!L4*-1)</f>
        <v>18489039.64999998</v>
      </c>
      <c r="N4" s="33">
        <f>IF('2024'!M4&gt;0,'2024'!M4,'2024'!M4*-1)</f>
        <v>23215985.199999992</v>
      </c>
      <c r="O4" s="33">
        <f>IF('2024'!N4&gt;0,'2024'!N4,'2024'!N4*-1)</f>
        <v>20575744.699999992</v>
      </c>
    </row>
    <row r="5" spans="3:15" ht="15" x14ac:dyDescent="0.2">
      <c r="C5" s="11" t="str">
        <f>'2024'!B45</f>
        <v xml:space="preserve">Outstanding Receipts </v>
      </c>
      <c r="D5" s="12">
        <f>IF('2024'!C45&gt;0,'2024'!C45,'2024'!C45*-1)</f>
        <v>64195255.509999998</v>
      </c>
      <c r="E5" s="12">
        <f>IF('2024'!D45&gt;0,'2024'!D45,'2024'!D45*-1)</f>
        <v>77940760.179999992</v>
      </c>
      <c r="F5" s="12">
        <f>IF('2024'!E45&gt;0,'2024'!E45,'2024'!E45*-1)</f>
        <v>108420257.33</v>
      </c>
      <c r="G5" s="12">
        <f>IF('2024'!F45&gt;0,'2024'!F45,'2024'!F45*-1)</f>
        <v>130312269.13</v>
      </c>
      <c r="H5" s="12">
        <f>IF('2024'!G45&gt;0,'2024'!G45,'2024'!G45*-1)</f>
        <v>159088666.83000001</v>
      </c>
      <c r="I5" s="12">
        <f>IF('2024'!H45&gt;0,'2024'!H45,'2024'!H45*-1)</f>
        <v>189368774.88</v>
      </c>
      <c r="J5" s="12">
        <f>IF('2024'!I45&gt;0,'2024'!I45,'2024'!I45*-1)</f>
        <v>217505841.93000001</v>
      </c>
      <c r="K5" s="12">
        <f>IF('2024'!J45&gt;0,'2024'!J45,'2024'!J45*-1)</f>
        <v>242845963.93000001</v>
      </c>
      <c r="L5" s="12">
        <f>IF('2024'!K45&gt;0,'2024'!K45,'2024'!K45*-1)</f>
        <v>272995464.23000002</v>
      </c>
      <c r="M5" s="12">
        <f>IF('2024'!L45&gt;0,'2024'!L45,'2024'!L45*-1)</f>
        <v>298789653.88</v>
      </c>
      <c r="N5" s="12">
        <f>IF('2024'!M45&gt;0,'2024'!M45,'2024'!M45*-1)</f>
        <v>326874460.48000002</v>
      </c>
      <c r="O5" s="12">
        <f>IF('2024'!N45&gt;0,'2024'!N45,'2024'!N45*-1)</f>
        <v>349048740.02999997</v>
      </c>
    </row>
    <row r="6" spans="3:15" ht="15" x14ac:dyDescent="0.2">
      <c r="C6" s="11" t="str">
        <f>'2024'!B46</f>
        <v xml:space="preserve">Outstanding Payments </v>
      </c>
      <c r="D6" s="12">
        <f>IF('2024'!C46&gt;0,'2024'!C46,'2024'!C46*-1)</f>
        <v>52709591.609999999</v>
      </c>
      <c r="E6" s="12">
        <f>IF('2024'!D46&gt;0,'2024'!D46,'2024'!D46*-1)</f>
        <v>79290371.609999999</v>
      </c>
      <c r="F6" s="12">
        <f>IF('2024'!E46&gt;0,'2024'!E46,'2024'!E46*-1)</f>
        <v>112827908.84999999</v>
      </c>
      <c r="G6" s="12">
        <f>IF('2024'!F46&gt;0,'2024'!F46,'2024'!F46*-1)</f>
        <v>145191083.38</v>
      </c>
      <c r="H6" s="12">
        <f>IF('2024'!G46&gt;0,'2024'!G46,'2024'!G46*-1)</f>
        <v>178064852.68000001</v>
      </c>
      <c r="I6" s="12">
        <f>IF('2024'!H46&gt;0,'2024'!H46,'2024'!H46*-1)</f>
        <v>206895900.58000001</v>
      </c>
      <c r="J6" s="12">
        <f>IF('2024'!I46&gt;0,'2024'!I46,'2024'!I46*-1)</f>
        <v>235878684.28</v>
      </c>
      <c r="K6" s="12">
        <f>IF('2024'!J46&gt;0,'2024'!J46,'2024'!J46*-1)</f>
        <v>265378575.28</v>
      </c>
      <c r="L6" s="12">
        <f>IF('2024'!K46&gt;0,'2024'!K46,'2024'!K46*-1)</f>
        <v>291484503.88</v>
      </c>
      <c r="M6" s="12">
        <f>IF('2024'!L46&gt;0,'2024'!L46,'2024'!L46*-1)</f>
        <v>322005639.07999998</v>
      </c>
      <c r="N6" s="12">
        <f>IF('2024'!M46&gt;0,'2024'!M46,'2024'!M46*-1)</f>
        <v>347450205.18000001</v>
      </c>
      <c r="O6" s="12">
        <f>IF('2024'!N46&gt;0,'2024'!N46,'2024'!N46*-1)</f>
        <v>373062500.98000002</v>
      </c>
    </row>
    <row r="7" spans="3:15" ht="15" x14ac:dyDescent="0.25">
      <c r="C7" s="31" t="str">
        <f>'2024'!B44</f>
        <v>Cash and cash equivalents, closing balance</v>
      </c>
      <c r="D7" s="31">
        <f>IF('2024'!C44&gt;0,'2024'!C44,'2024'!C44*-1)</f>
        <v>11485663.9</v>
      </c>
      <c r="E7" s="31">
        <f>IF('2024'!D44&gt;0,'2024'!D44,'2024'!D44*-1)</f>
        <v>1349611.43</v>
      </c>
      <c r="F7" s="31">
        <f>IF('2024'!E44&gt;0,'2024'!E44,'2024'!E44*-1)</f>
        <v>4407651.5199999921</v>
      </c>
      <c r="G7" s="31">
        <f>IF('2024'!F44&gt;0,'2024'!F44,'2024'!F44*-1)</f>
        <v>14878814.25</v>
      </c>
      <c r="H7" s="31">
        <f>IF('2024'!G44&gt;0,'2024'!G44,'2024'!G44*-1)</f>
        <v>18976185.850000001</v>
      </c>
      <c r="I7" s="31">
        <f>IF('2024'!H44&gt;0,'2024'!H44,'2024'!H44*-1)</f>
        <v>17527125.699999992</v>
      </c>
      <c r="J7" s="31">
        <f>IF('2024'!I44&gt;0,'2024'!I44,'2024'!I44*-1)</f>
        <v>18372842.35000002</v>
      </c>
      <c r="K7" s="31">
        <f>IF('2024'!J44&gt;0,'2024'!J44,'2024'!J44*-1)</f>
        <v>22532611.34999999</v>
      </c>
      <c r="L7" s="31">
        <f>IF('2024'!K44&gt;0,'2024'!K44,'2024'!K44*-1)</f>
        <v>18489039.649999991</v>
      </c>
      <c r="M7" s="31">
        <f>IF('2024'!L44&gt;0,'2024'!L44,'2024'!L44*-1)</f>
        <v>23215985.199999981</v>
      </c>
      <c r="N7" s="31">
        <f>IF('2024'!M44&gt;0,'2024'!M44,'2024'!M44*-1)</f>
        <v>20575744.699999992</v>
      </c>
      <c r="O7" s="31">
        <f>IF('2024'!N44&gt;0,'2024'!N44,'2024'!N44*-1)</f>
        <v>24013760.949999992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208AC-2252-4916-9733-FBAA2A39C542}">
  <dimension ref="C3:O7"/>
  <sheetViews>
    <sheetView topLeftCell="A4" zoomScale="85" zoomScaleNormal="85" workbookViewId="0">
      <selection activeCell="E8" sqref="E8"/>
    </sheetView>
  </sheetViews>
  <sheetFormatPr defaultRowHeight="14.25" x14ac:dyDescent="0.2"/>
  <cols>
    <col min="3" max="3" width="20.75" customWidth="1"/>
    <col min="4" max="4" width="15.875" bestFit="1" customWidth="1"/>
    <col min="5" max="7" width="15.25" bestFit="1" customWidth="1"/>
    <col min="8" max="15" width="16.375" bestFit="1" customWidth="1"/>
  </cols>
  <sheetData>
    <row r="3" spans="3:15" x14ac:dyDescent="0.2">
      <c r="D3" s="19" t="str">
        <f>'2024'!C1</f>
        <v>Jan 2024</v>
      </c>
      <c r="E3" s="19" t="str">
        <f>'2024'!D1</f>
        <v>Feb 2024</v>
      </c>
      <c r="F3" s="19" t="str">
        <f>'2024'!E1</f>
        <v>Mar 2024</v>
      </c>
      <c r="G3" s="19" t="str">
        <f>'2024'!F1</f>
        <v>Apr 2024</v>
      </c>
      <c r="H3" s="19" t="str">
        <f>'2024'!G1</f>
        <v>May 2024</v>
      </c>
      <c r="I3" s="19" t="str">
        <f>'2024'!H1</f>
        <v>Jun 2024</v>
      </c>
      <c r="J3" s="19" t="str">
        <f>'2024'!I1</f>
        <v>Jul 2024</v>
      </c>
      <c r="K3" s="19" t="str">
        <f>'2024'!J1</f>
        <v>Aug 2024</v>
      </c>
      <c r="L3" s="19" t="str">
        <f>'2024'!K1</f>
        <v>Sep 2024</v>
      </c>
      <c r="M3" s="19" t="str">
        <f>'2024'!L1</f>
        <v>Oct 2024</v>
      </c>
      <c r="N3" s="19" t="str">
        <f>'2024'!M1</f>
        <v>Nov 2024</v>
      </c>
      <c r="O3" s="19" t="str">
        <f>'2024'!N1</f>
        <v>Dec 2024</v>
      </c>
    </row>
    <row r="4" spans="3:15" ht="15.75" x14ac:dyDescent="0.2">
      <c r="C4" s="32" t="str">
        <f>'2024'!B4</f>
        <v>Cash and cash equivalents, beginning of period</v>
      </c>
      <c r="D4" s="33">
        <f>'2024'!C4</f>
        <v>5289016.9999999981</v>
      </c>
      <c r="E4" s="33">
        <f>'2024'!D4</f>
        <v>11485663.9</v>
      </c>
      <c r="F4" s="33">
        <f>'2024'!E4</f>
        <v>-1349611.429999992</v>
      </c>
      <c r="G4" s="33">
        <f>'2024'!F4</f>
        <v>-4407651.5199999958</v>
      </c>
      <c r="H4" s="33">
        <f>'2024'!G4</f>
        <v>-14878814.25</v>
      </c>
      <c r="I4" s="33">
        <f>'2024'!H4</f>
        <v>-18976185.84999999</v>
      </c>
      <c r="J4" s="33">
        <f>'2024'!I4</f>
        <v>-17527125.700000022</v>
      </c>
      <c r="K4" s="33">
        <f>'2024'!J4</f>
        <v>-18372842.34999999</v>
      </c>
      <c r="L4" s="33">
        <f>'2024'!K4</f>
        <v>-22532611.34999999</v>
      </c>
      <c r="M4" s="33">
        <f>'2024'!L4</f>
        <v>-18489039.64999998</v>
      </c>
      <c r="N4" s="33">
        <f>'2024'!M4</f>
        <v>-23215985.199999992</v>
      </c>
      <c r="O4" s="33">
        <f>'2024'!N4</f>
        <v>-20575744.699999992</v>
      </c>
    </row>
    <row r="5" spans="3:15" ht="15" x14ac:dyDescent="0.2">
      <c r="C5" s="11" t="str">
        <f>'2024'!B45</f>
        <v xml:space="preserve">Outstanding Receipts </v>
      </c>
      <c r="D5" s="12">
        <f>'2024'!C45</f>
        <v>64195255.509999998</v>
      </c>
      <c r="E5" s="12">
        <f>'2024'!D45</f>
        <v>77940760.179999992</v>
      </c>
      <c r="F5" s="12">
        <f>'2024'!E45</f>
        <v>108420257.33</v>
      </c>
      <c r="G5" s="12">
        <f>'2024'!F45</f>
        <v>130312269.13</v>
      </c>
      <c r="H5" s="12">
        <f>'2024'!G45</f>
        <v>159088666.83000001</v>
      </c>
      <c r="I5" s="12">
        <f>'2024'!H45</f>
        <v>189368774.88</v>
      </c>
      <c r="J5" s="12">
        <f>'2024'!I45</f>
        <v>217505841.93000001</v>
      </c>
      <c r="K5" s="12">
        <f>'2024'!J45</f>
        <v>242845963.93000001</v>
      </c>
      <c r="L5" s="12">
        <f>'2024'!K45</f>
        <v>272995464.23000002</v>
      </c>
      <c r="M5" s="12">
        <f>'2024'!L45</f>
        <v>298789653.88</v>
      </c>
      <c r="N5" s="12">
        <f>'2024'!M45</f>
        <v>326874460.48000002</v>
      </c>
      <c r="O5" s="12">
        <f>'2024'!N45</f>
        <v>349048740.02999997</v>
      </c>
    </row>
    <row r="6" spans="3:15" ht="15" x14ac:dyDescent="0.2">
      <c r="C6" s="11" t="str">
        <f>'2024'!B46</f>
        <v xml:space="preserve">Outstanding Payments </v>
      </c>
      <c r="D6" s="12">
        <f>'2024'!C46</f>
        <v>-52709591.609999999</v>
      </c>
      <c r="E6" s="12">
        <f>'2024'!D46</f>
        <v>-79290371.609999999</v>
      </c>
      <c r="F6" s="12">
        <f>'2024'!E46</f>
        <v>-112827908.84999999</v>
      </c>
      <c r="G6" s="12">
        <f>'2024'!F46</f>
        <v>-145191083.38</v>
      </c>
      <c r="H6" s="12">
        <f>'2024'!G46</f>
        <v>-178064852.68000001</v>
      </c>
      <c r="I6" s="12">
        <f>'2024'!H46</f>
        <v>-206895900.58000001</v>
      </c>
      <c r="J6" s="12">
        <f>'2024'!I46</f>
        <v>-235878684.28</v>
      </c>
      <c r="K6" s="12">
        <f>'2024'!J46</f>
        <v>-265378575.28</v>
      </c>
      <c r="L6" s="12">
        <f>'2024'!K46</f>
        <v>-291484503.88</v>
      </c>
      <c r="M6" s="12">
        <f>'2024'!L46</f>
        <v>-322005639.07999998</v>
      </c>
      <c r="N6" s="12">
        <f>'2024'!M46</f>
        <v>-347450205.18000001</v>
      </c>
      <c r="O6" s="12">
        <f>'2024'!N46</f>
        <v>-373062500.98000002</v>
      </c>
    </row>
    <row r="7" spans="3:15" ht="15" x14ac:dyDescent="0.25">
      <c r="C7" s="31" t="str">
        <f>'2024'!B44</f>
        <v>Cash and cash equivalents, closing balance</v>
      </c>
      <c r="D7" s="31">
        <f>'2024'!C44</f>
        <v>11485663.9</v>
      </c>
      <c r="E7" s="31">
        <f>'2024'!D44</f>
        <v>-1349611.43</v>
      </c>
      <c r="F7" s="31">
        <f>'2024'!E44</f>
        <v>-4407651.5199999921</v>
      </c>
      <c r="G7" s="31">
        <f>'2024'!F44</f>
        <v>-14878814.25</v>
      </c>
      <c r="H7" s="31">
        <f>'2024'!G44</f>
        <v>-18976185.850000001</v>
      </c>
      <c r="I7" s="31">
        <f>'2024'!H44</f>
        <v>-17527125.699999992</v>
      </c>
      <c r="J7" s="31">
        <f>'2024'!I44</f>
        <v>-18372842.35000002</v>
      </c>
      <c r="K7" s="31">
        <f>'2024'!J44</f>
        <v>-22532611.34999999</v>
      </c>
      <c r="L7" s="31">
        <f>'2024'!K44</f>
        <v>-18489039.649999991</v>
      </c>
      <c r="M7" s="31">
        <f>'2024'!L44</f>
        <v>-23215985.199999981</v>
      </c>
      <c r="N7" s="31">
        <f>'2024'!M44</f>
        <v>-20575744.699999992</v>
      </c>
      <c r="O7" s="31">
        <f>'2024'!N44</f>
        <v>-24013760.949999992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5E768-73DA-43E5-95E8-AFC9BA0A37E8}">
  <dimension ref="C3:O7"/>
  <sheetViews>
    <sheetView zoomScale="85" zoomScaleNormal="85" workbookViewId="0">
      <selection activeCell="C3" sqref="C3:O7"/>
    </sheetView>
  </sheetViews>
  <sheetFormatPr defaultRowHeight="14.25" x14ac:dyDescent="0.2"/>
  <cols>
    <col min="3" max="3" width="20.75" customWidth="1"/>
    <col min="4" max="4" width="15.875" bestFit="1" customWidth="1"/>
    <col min="5" max="6" width="16.125" bestFit="1" customWidth="1"/>
    <col min="7" max="15" width="17.375" bestFit="1" customWidth="1"/>
  </cols>
  <sheetData>
    <row r="3" spans="3:15" x14ac:dyDescent="0.2">
      <c r="D3" s="19" t="str">
        <f>'2024'!C1</f>
        <v>Jan 2024</v>
      </c>
      <c r="E3" s="19" t="str">
        <f>'2024'!D1</f>
        <v>Feb 2024</v>
      </c>
      <c r="F3" s="19" t="str">
        <f>'2024'!E1</f>
        <v>Mar 2024</v>
      </c>
      <c r="G3" s="19" t="str">
        <f>'2024'!F1</f>
        <v>Apr 2024</v>
      </c>
      <c r="H3" s="19" t="str">
        <f>'2024'!G1</f>
        <v>May 2024</v>
      </c>
      <c r="I3" s="19" t="str">
        <f>'2024'!H1</f>
        <v>Jun 2024</v>
      </c>
      <c r="J3" s="19" t="str">
        <f>'2024'!I1</f>
        <v>Jul 2024</v>
      </c>
      <c r="K3" s="19" t="str">
        <f>'2024'!J1</f>
        <v>Aug 2024</v>
      </c>
      <c r="L3" s="19" t="str">
        <f>'2024'!K1</f>
        <v>Sep 2024</v>
      </c>
      <c r="M3" s="19" t="str">
        <f>'2024'!L1</f>
        <v>Oct 2024</v>
      </c>
      <c r="N3" s="19" t="str">
        <f>'2024'!M1</f>
        <v>Nov 2024</v>
      </c>
      <c r="O3" s="19" t="str">
        <f>'2024'!N1</f>
        <v>Dec 2024</v>
      </c>
    </row>
    <row r="4" spans="3:15" ht="15.75" x14ac:dyDescent="0.2">
      <c r="C4" s="32" t="str">
        <f>'2024'!B4</f>
        <v>Cash and cash equivalents, beginning of period</v>
      </c>
      <c r="D4" s="33">
        <f>'2024'!C4</f>
        <v>5289016.9999999981</v>
      </c>
      <c r="E4" s="33">
        <f>'2024'!D4</f>
        <v>11485663.9</v>
      </c>
      <c r="F4" s="33">
        <f>'2024'!E4</f>
        <v>-1349611.429999992</v>
      </c>
      <c r="G4" s="33">
        <f>'2024'!F4</f>
        <v>-4407651.5199999958</v>
      </c>
      <c r="H4" s="33">
        <f>'2024'!G4</f>
        <v>-14878814.25</v>
      </c>
      <c r="I4" s="33">
        <f>'2024'!H4</f>
        <v>-18976185.84999999</v>
      </c>
      <c r="J4" s="33">
        <f>'2024'!I4</f>
        <v>-17527125.700000022</v>
      </c>
      <c r="K4" s="33">
        <f>'2024'!J4</f>
        <v>-18372842.34999999</v>
      </c>
      <c r="L4" s="33">
        <f>'2024'!K4</f>
        <v>-22532611.34999999</v>
      </c>
      <c r="M4" s="33">
        <f>'2024'!L4</f>
        <v>-18489039.64999998</v>
      </c>
      <c r="N4" s="33">
        <f>'2024'!M4</f>
        <v>-23215985.199999992</v>
      </c>
      <c r="O4" s="33">
        <f>'2024'!N4</f>
        <v>-20575744.699999992</v>
      </c>
    </row>
    <row r="5" spans="3:15" ht="15" x14ac:dyDescent="0.2">
      <c r="C5" s="11" t="str">
        <f>'2024'!B45</f>
        <v xml:space="preserve">Outstanding Receipts </v>
      </c>
      <c r="D5" s="12">
        <f>'2024'!C45</f>
        <v>64195255.509999998</v>
      </c>
      <c r="E5" s="12">
        <f>'2024'!D45</f>
        <v>77940760.179999992</v>
      </c>
      <c r="F5" s="12">
        <f>'2024'!E45</f>
        <v>108420257.33</v>
      </c>
      <c r="G5" s="12">
        <f>'2024'!F45</f>
        <v>130312269.13</v>
      </c>
      <c r="H5" s="12">
        <f>'2024'!G45</f>
        <v>159088666.83000001</v>
      </c>
      <c r="I5" s="12">
        <f>'2024'!H45</f>
        <v>189368774.88</v>
      </c>
      <c r="J5" s="12">
        <f>'2024'!I45</f>
        <v>217505841.93000001</v>
      </c>
      <c r="K5" s="12">
        <f>'2024'!J45</f>
        <v>242845963.93000001</v>
      </c>
      <c r="L5" s="12">
        <f>'2024'!K45</f>
        <v>272995464.23000002</v>
      </c>
      <c r="M5" s="12">
        <f>'2024'!L45</f>
        <v>298789653.88</v>
      </c>
      <c r="N5" s="12">
        <f>'2024'!M45</f>
        <v>326874460.48000002</v>
      </c>
      <c r="O5" s="12">
        <f>'2024'!N45</f>
        <v>349048740.02999997</v>
      </c>
    </row>
    <row r="6" spans="3:15" ht="15" x14ac:dyDescent="0.2">
      <c r="C6" s="11" t="str">
        <f>'2024'!B46</f>
        <v xml:space="preserve">Outstanding Payments </v>
      </c>
      <c r="D6" s="12">
        <f>'2024'!C46</f>
        <v>-52709591.609999999</v>
      </c>
      <c r="E6" s="12">
        <f>'2024'!D46</f>
        <v>-79290371.609999999</v>
      </c>
      <c r="F6" s="12">
        <f>'2024'!E46</f>
        <v>-112827908.84999999</v>
      </c>
      <c r="G6" s="12">
        <f>'2024'!F46</f>
        <v>-145191083.38</v>
      </c>
      <c r="H6" s="12">
        <f>'2024'!G46</f>
        <v>-178064852.68000001</v>
      </c>
      <c r="I6" s="12">
        <f>'2024'!H46</f>
        <v>-206895900.58000001</v>
      </c>
      <c r="J6" s="12">
        <f>'2024'!I46</f>
        <v>-235878684.28</v>
      </c>
      <c r="K6" s="12">
        <f>'2024'!J46</f>
        <v>-265378575.28</v>
      </c>
      <c r="L6" s="12">
        <f>'2024'!K46</f>
        <v>-291484503.88</v>
      </c>
      <c r="M6" s="12">
        <f>'2024'!L46</f>
        <v>-322005639.07999998</v>
      </c>
      <c r="N6" s="12">
        <f>'2024'!M46</f>
        <v>-347450205.18000001</v>
      </c>
      <c r="O6" s="12">
        <f>'2024'!N46</f>
        <v>-373062500.98000002</v>
      </c>
    </row>
    <row r="7" spans="3:15" ht="15" x14ac:dyDescent="0.25">
      <c r="C7" s="31" t="str">
        <f>'2024'!B44</f>
        <v>Cash and cash equivalents, closing balance</v>
      </c>
      <c r="D7" s="31">
        <f>'2024'!C44</f>
        <v>11485663.9</v>
      </c>
      <c r="E7" s="31">
        <f>'2024'!D44</f>
        <v>-1349611.43</v>
      </c>
      <c r="F7" s="31">
        <f>'2024'!E44</f>
        <v>-4407651.5199999921</v>
      </c>
      <c r="G7" s="31">
        <f>'2024'!F44</f>
        <v>-14878814.25</v>
      </c>
      <c r="H7" s="31">
        <f>'2024'!G44</f>
        <v>-18976185.850000001</v>
      </c>
      <c r="I7" s="31">
        <f>'2024'!H44</f>
        <v>-17527125.699999992</v>
      </c>
      <c r="J7" s="31">
        <f>'2024'!I44</f>
        <v>-18372842.35000002</v>
      </c>
      <c r="K7" s="31">
        <f>'2024'!J44</f>
        <v>-22532611.34999999</v>
      </c>
      <c r="L7" s="31">
        <f>'2024'!K44</f>
        <v>-18489039.649999991</v>
      </c>
      <c r="M7" s="31">
        <f>'2024'!L44</f>
        <v>-23215985.199999981</v>
      </c>
      <c r="N7" s="31">
        <f>'2024'!M44</f>
        <v>-20575744.699999992</v>
      </c>
      <c r="O7" s="31">
        <f>'2024'!N44</f>
        <v>-24013760.949999992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E3D2C-695E-4805-ADD6-72D32CF32411}">
  <dimension ref="C3:O7"/>
  <sheetViews>
    <sheetView zoomScale="85" zoomScaleNormal="85" workbookViewId="0">
      <selection activeCell="C4" sqref="C4"/>
    </sheetView>
  </sheetViews>
  <sheetFormatPr defaultRowHeight="14.25" x14ac:dyDescent="0.2"/>
  <cols>
    <col min="3" max="3" width="20.75" customWidth="1"/>
    <col min="4" max="4" width="15.875" bestFit="1" customWidth="1"/>
    <col min="5" max="5" width="16.125" bestFit="1" customWidth="1"/>
    <col min="6" max="15" width="17.375" bestFit="1" customWidth="1"/>
  </cols>
  <sheetData>
    <row r="3" spans="3:15" x14ac:dyDescent="0.2">
      <c r="D3" s="19" t="str">
        <f>'2024'!C1</f>
        <v>Jan 2024</v>
      </c>
      <c r="E3" s="19" t="str">
        <f>'2024'!D1</f>
        <v>Feb 2024</v>
      </c>
      <c r="F3" s="19" t="str">
        <f>'2024'!E1</f>
        <v>Mar 2024</v>
      </c>
      <c r="G3" s="19" t="str">
        <f>'2024'!F1</f>
        <v>Apr 2024</v>
      </c>
      <c r="H3" s="19" t="str">
        <f>'2024'!G1</f>
        <v>May 2024</v>
      </c>
      <c r="I3" s="19" t="str">
        <f>'2024'!H1</f>
        <v>Jun 2024</v>
      </c>
      <c r="J3" s="19" t="str">
        <f>'2024'!I1</f>
        <v>Jul 2024</v>
      </c>
      <c r="K3" s="19" t="str">
        <f>'2024'!J1</f>
        <v>Aug 2024</v>
      </c>
      <c r="L3" s="19" t="str">
        <f>'2024'!K1</f>
        <v>Sep 2024</v>
      </c>
      <c r="M3" s="19" t="str">
        <f>'2024'!L1</f>
        <v>Oct 2024</v>
      </c>
      <c r="N3" s="19" t="str">
        <f>'2024'!M1</f>
        <v>Nov 2024</v>
      </c>
      <c r="O3" s="19" t="str">
        <f>'2024'!N1</f>
        <v>Dec 2024</v>
      </c>
    </row>
    <row r="4" spans="3:15" ht="15.75" x14ac:dyDescent="0.2">
      <c r="C4" s="32" t="str">
        <f>'2024'!B4</f>
        <v>Cash and cash equivalents, beginning of period</v>
      </c>
      <c r="D4" s="33">
        <f>IF('2024'!C4&gt;0,'2024'!C4,'2024'!C4*-1)</f>
        <v>5289016.9999999981</v>
      </c>
      <c r="E4" s="33">
        <f>IF('2024'!D4&gt;0,'2024'!D4,'2024'!D4*-1)</f>
        <v>11485663.9</v>
      </c>
      <c r="F4" s="33">
        <f>IF('2024'!E4&gt;0,'2024'!E4,'2024'!E4*-1)</f>
        <v>1349611.429999992</v>
      </c>
      <c r="G4" s="33">
        <f>IF('2024'!F4&gt;0,'2024'!F4,'2024'!F4*-1)</f>
        <v>4407651.5199999958</v>
      </c>
      <c r="H4" s="33">
        <f>IF('2024'!G4&gt;0,'2024'!G4,'2024'!G4*-1)</f>
        <v>14878814.25</v>
      </c>
      <c r="I4" s="33">
        <f>IF('2024'!H4&gt;0,'2024'!H4,'2024'!H4*-1)</f>
        <v>18976185.84999999</v>
      </c>
      <c r="J4" s="33">
        <f>IF('2024'!I4&gt;0,'2024'!I4,'2024'!I4*-1)</f>
        <v>17527125.700000022</v>
      </c>
      <c r="K4" s="33">
        <f>IF('2024'!J4&gt;0,'2024'!J4,'2024'!J4*-1)</f>
        <v>18372842.34999999</v>
      </c>
      <c r="L4" s="33">
        <f>IF('2024'!K4&gt;0,'2024'!K4,'2024'!K4*-1)</f>
        <v>22532611.34999999</v>
      </c>
      <c r="M4" s="33">
        <f>IF('2024'!L4&gt;0,'2024'!L4,'2024'!L4*-1)</f>
        <v>18489039.64999998</v>
      </c>
      <c r="N4" s="33">
        <f>IF('2024'!M4&gt;0,'2024'!M4,'2024'!M4*-1)</f>
        <v>23215985.199999992</v>
      </c>
      <c r="O4" s="33">
        <f>IF('2024'!N4&gt;0,'2024'!N4,'2024'!N4*-1)</f>
        <v>20575744.699999992</v>
      </c>
    </row>
    <row r="5" spans="3:15" ht="15" x14ac:dyDescent="0.2">
      <c r="C5" s="11" t="str">
        <f>'2024'!B45</f>
        <v xml:space="preserve">Outstanding Receipts </v>
      </c>
      <c r="D5" s="12">
        <f>IF('2024'!C45&gt;0,'2024'!C45,'2024'!C45*-1)</f>
        <v>64195255.509999998</v>
      </c>
      <c r="E5" s="12">
        <f>IF('2024'!D45&gt;0,'2024'!D45,'2024'!D45*-1)</f>
        <v>77940760.179999992</v>
      </c>
      <c r="F5" s="12">
        <f>IF('2024'!E45&gt;0,'2024'!E45,'2024'!E45*-1)</f>
        <v>108420257.33</v>
      </c>
      <c r="G5" s="12">
        <f>IF('2024'!F45&gt;0,'2024'!F45,'2024'!F45*-1)</f>
        <v>130312269.13</v>
      </c>
      <c r="H5" s="12">
        <f>IF('2024'!G45&gt;0,'2024'!G45,'2024'!G45*-1)</f>
        <v>159088666.83000001</v>
      </c>
      <c r="I5" s="12">
        <f>IF('2024'!H45&gt;0,'2024'!H45,'2024'!H45*-1)</f>
        <v>189368774.88</v>
      </c>
      <c r="J5" s="12">
        <f>IF('2024'!I45&gt;0,'2024'!I45,'2024'!I45*-1)</f>
        <v>217505841.93000001</v>
      </c>
      <c r="K5" s="12">
        <f>IF('2024'!J45&gt;0,'2024'!J45,'2024'!J45*-1)</f>
        <v>242845963.93000001</v>
      </c>
      <c r="L5" s="12">
        <f>IF('2024'!K45&gt;0,'2024'!K45,'2024'!K45*-1)</f>
        <v>272995464.23000002</v>
      </c>
      <c r="M5" s="12">
        <f>IF('2024'!L45&gt;0,'2024'!L45,'2024'!L45*-1)</f>
        <v>298789653.88</v>
      </c>
      <c r="N5" s="12">
        <f>IF('2024'!M45&gt;0,'2024'!M45,'2024'!M45*-1)</f>
        <v>326874460.48000002</v>
      </c>
      <c r="O5" s="12">
        <f>IF('2024'!N45&gt;0,'2024'!N45,'2024'!N45*-1)</f>
        <v>349048740.02999997</v>
      </c>
    </row>
    <row r="6" spans="3:15" ht="15" x14ac:dyDescent="0.2">
      <c r="C6" s="11" t="str">
        <f>'2024'!B46</f>
        <v xml:space="preserve">Outstanding Payments </v>
      </c>
      <c r="D6" s="12">
        <f>IF('2024'!C46&gt;0,'2024'!C46,'2024'!C46*-1)</f>
        <v>52709591.609999999</v>
      </c>
      <c r="E6" s="12">
        <f>IF('2024'!D46&gt;0,'2024'!D46,'2024'!D46*-1)</f>
        <v>79290371.609999999</v>
      </c>
      <c r="F6" s="12">
        <f>IF('2024'!E46&gt;0,'2024'!E46,'2024'!E46*-1)</f>
        <v>112827908.84999999</v>
      </c>
      <c r="G6" s="12">
        <f>IF('2024'!F46&gt;0,'2024'!F46,'2024'!F46*-1)</f>
        <v>145191083.38</v>
      </c>
      <c r="H6" s="12">
        <f>IF('2024'!G46&gt;0,'2024'!G46,'2024'!G46*-1)</f>
        <v>178064852.68000001</v>
      </c>
      <c r="I6" s="12">
        <f>IF('2024'!H46&gt;0,'2024'!H46,'2024'!H46*-1)</f>
        <v>206895900.58000001</v>
      </c>
      <c r="J6" s="12">
        <f>IF('2024'!I46&gt;0,'2024'!I46,'2024'!I46*-1)</f>
        <v>235878684.28</v>
      </c>
      <c r="K6" s="12">
        <f>IF('2024'!J46&gt;0,'2024'!J46,'2024'!J46*-1)</f>
        <v>265378575.28</v>
      </c>
      <c r="L6" s="12">
        <f>IF('2024'!K46&gt;0,'2024'!K46,'2024'!K46*-1)</f>
        <v>291484503.88</v>
      </c>
      <c r="M6" s="12">
        <f>IF('2024'!L46&gt;0,'2024'!L46,'2024'!L46*-1)</f>
        <v>322005639.07999998</v>
      </c>
      <c r="N6" s="12">
        <f>IF('2024'!M46&gt;0,'2024'!M46,'2024'!M46*-1)</f>
        <v>347450205.18000001</v>
      </c>
      <c r="O6" s="12">
        <f>IF('2024'!N46&gt;0,'2024'!N46,'2024'!N46*-1)</f>
        <v>373062500.98000002</v>
      </c>
    </row>
    <row r="7" spans="3:15" ht="15" x14ac:dyDescent="0.25">
      <c r="C7" s="31" t="str">
        <f>'2024'!B44</f>
        <v>Cash and cash equivalents, closing balance</v>
      </c>
      <c r="D7" s="34">
        <f>IF('2024'!C44&gt;0,'2024'!C44,'2024'!C44*-1)</f>
        <v>11485663.9</v>
      </c>
      <c r="E7" s="34">
        <f>IF('2024'!D44&gt;0,'2024'!D44,'2024'!D44*-1)</f>
        <v>1349611.43</v>
      </c>
      <c r="F7" s="34">
        <f>IF('2024'!E44&gt;0,'2024'!E44,'2024'!E44*-1)</f>
        <v>4407651.5199999921</v>
      </c>
      <c r="G7" s="34">
        <f>IF('2024'!F44&gt;0,'2024'!F44,'2024'!F44*-1)</f>
        <v>14878814.25</v>
      </c>
      <c r="H7" s="34">
        <f>IF('2024'!G44&gt;0,'2024'!G44,'2024'!G44*-1)</f>
        <v>18976185.850000001</v>
      </c>
      <c r="I7" s="34">
        <f>IF('2024'!H44&gt;0,'2024'!H44,'2024'!H44*-1)</f>
        <v>17527125.699999992</v>
      </c>
      <c r="J7" s="34">
        <f>IF('2024'!I44&gt;0,'2024'!I44,'2024'!I44*-1)</f>
        <v>18372842.35000002</v>
      </c>
      <c r="K7" s="34">
        <f>IF('2024'!J44&gt;0,'2024'!J44,'2024'!J44*-1)</f>
        <v>22532611.34999999</v>
      </c>
      <c r="L7" s="34">
        <f>IF('2024'!K44&gt;0,'2024'!K44,'2024'!K44*-1)</f>
        <v>18489039.649999991</v>
      </c>
      <c r="M7" s="34">
        <f>IF('2024'!L44&gt;0,'2024'!L44,'2024'!L44*-1)</f>
        <v>23215985.199999981</v>
      </c>
      <c r="N7" s="34">
        <f>IF('2024'!M44&gt;0,'2024'!M44,'2024'!M44*-1)</f>
        <v>20575744.699999992</v>
      </c>
      <c r="O7" s="34">
        <f>IF('2024'!N44&gt;0,'2024'!N44,'2024'!N44*-1)</f>
        <v>24013760.949999992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25A8C-BA98-4CB1-BFDC-510740C695C4}">
  <sheetPr>
    <pageSetUpPr fitToPage="1"/>
  </sheetPr>
  <dimension ref="C3:O14"/>
  <sheetViews>
    <sheetView zoomScale="85" zoomScaleNormal="85" workbookViewId="0">
      <selection activeCell="K172" sqref="A1:K172"/>
    </sheetView>
  </sheetViews>
  <sheetFormatPr defaultRowHeight="14.25" x14ac:dyDescent="0.2"/>
  <cols>
    <col min="3" max="3" width="20.75" customWidth="1"/>
    <col min="4" max="5" width="17.125" bestFit="1" customWidth="1"/>
    <col min="6" max="15" width="17.375" bestFit="1" customWidth="1"/>
  </cols>
  <sheetData>
    <row r="3" spans="3:15" x14ac:dyDescent="0.2">
      <c r="D3" s="19" t="str">
        <f>'2024'!C1</f>
        <v>Jan 2024</v>
      </c>
      <c r="E3" s="19" t="str">
        <f>'2024'!D1</f>
        <v>Feb 2024</v>
      </c>
      <c r="F3" s="19" t="str">
        <f>'2024'!E1</f>
        <v>Mar 2024</v>
      </c>
      <c r="G3" s="19" t="str">
        <f>'2024'!F1</f>
        <v>Apr 2024</v>
      </c>
      <c r="H3" s="19" t="str">
        <f>'2024'!G1</f>
        <v>May 2024</v>
      </c>
      <c r="I3" s="19" t="str">
        <f>'2024'!H1</f>
        <v>Jun 2024</v>
      </c>
      <c r="J3" s="19" t="str">
        <f>'2024'!I1</f>
        <v>Jul 2024</v>
      </c>
      <c r="K3" s="19" t="str">
        <f>'2024'!J1</f>
        <v>Aug 2024</v>
      </c>
      <c r="L3" s="19" t="str">
        <f>'2024'!K1</f>
        <v>Sep 2024</v>
      </c>
      <c r="M3" s="19" t="str">
        <f>'2024'!L1</f>
        <v>Oct 2024</v>
      </c>
      <c r="N3" s="19" t="str">
        <f>'2024'!M1</f>
        <v>Nov 2024</v>
      </c>
      <c r="O3" s="19" t="str">
        <f>'2024'!N1</f>
        <v>Dec 2024</v>
      </c>
    </row>
    <row r="4" spans="3:15" ht="15.75" x14ac:dyDescent="0.2">
      <c r="C4" s="32" t="s">
        <v>90</v>
      </c>
      <c r="D4" s="33">
        <f>'2024'!C4</f>
        <v>5289016.9999999981</v>
      </c>
      <c r="E4" s="33">
        <f>'2024'!D4</f>
        <v>11485663.9</v>
      </c>
      <c r="F4" s="33">
        <f>'2024'!E4</f>
        <v>-1349611.429999992</v>
      </c>
      <c r="G4" s="33">
        <f>'2024'!F4</f>
        <v>-4407651.5199999958</v>
      </c>
      <c r="H4" s="33">
        <f>'2024'!G4</f>
        <v>-14878814.25</v>
      </c>
      <c r="I4" s="33">
        <f>'2024'!H4</f>
        <v>-18976185.84999999</v>
      </c>
      <c r="J4" s="33">
        <f>'2024'!I4</f>
        <v>-17527125.700000022</v>
      </c>
      <c r="K4" s="33">
        <f>'2024'!J4</f>
        <v>-18372842.34999999</v>
      </c>
      <c r="L4" s="33">
        <f>'2024'!K4</f>
        <v>-22532611.34999999</v>
      </c>
      <c r="M4" s="33">
        <f>'2024'!L4</f>
        <v>-18489039.64999998</v>
      </c>
      <c r="N4" s="33">
        <f>'2024'!M4</f>
        <v>-23215985.199999992</v>
      </c>
      <c r="O4" s="33">
        <f>'2024'!N4</f>
        <v>-20575744.699999992</v>
      </c>
    </row>
    <row r="5" spans="3:15" ht="15" x14ac:dyDescent="0.2">
      <c r="C5" s="11" t="str">
        <f>'2024'!B45</f>
        <v xml:space="preserve">Outstanding Receipts </v>
      </c>
      <c r="D5" s="12">
        <f>'2024'!C45</f>
        <v>64195255.509999998</v>
      </c>
      <c r="E5" s="12">
        <f>'2024'!D45</f>
        <v>77940760.179999992</v>
      </c>
      <c r="F5" s="12">
        <f>'2024'!E45</f>
        <v>108420257.33</v>
      </c>
      <c r="G5" s="12">
        <f>'2024'!F45</f>
        <v>130312269.13</v>
      </c>
      <c r="H5" s="12">
        <f>'2024'!G45</f>
        <v>159088666.83000001</v>
      </c>
      <c r="I5" s="12">
        <f>'2024'!H45</f>
        <v>189368774.88</v>
      </c>
      <c r="J5" s="12">
        <f>'2024'!I45</f>
        <v>217505841.93000001</v>
      </c>
      <c r="K5" s="12">
        <f>'2024'!J45</f>
        <v>242845963.93000001</v>
      </c>
      <c r="L5" s="12">
        <f>'2024'!K45</f>
        <v>272995464.23000002</v>
      </c>
      <c r="M5" s="12">
        <f>'2024'!L45</f>
        <v>298789653.88</v>
      </c>
      <c r="N5" s="12">
        <f>'2024'!M45</f>
        <v>326874460.48000002</v>
      </c>
      <c r="O5" s="12">
        <f>'2024'!N45</f>
        <v>349048740.02999997</v>
      </c>
    </row>
    <row r="6" spans="3:15" ht="15" x14ac:dyDescent="0.2">
      <c r="C6" s="11" t="s">
        <v>87</v>
      </c>
      <c r="D6" s="12">
        <v>49180157.810000002</v>
      </c>
      <c r="E6" s="12">
        <f>E5-D6</f>
        <v>28760602.36999999</v>
      </c>
      <c r="F6" s="12">
        <f>F5-E5</f>
        <v>30479497.150000006</v>
      </c>
      <c r="G6" s="12">
        <f t="shared" ref="G6:O6" si="0">G5-F5</f>
        <v>21892011.799999997</v>
      </c>
      <c r="H6" s="12">
        <f t="shared" si="0"/>
        <v>28776397.700000018</v>
      </c>
      <c r="I6" s="12">
        <f t="shared" si="0"/>
        <v>30280108.049999982</v>
      </c>
      <c r="J6" s="12">
        <f t="shared" si="0"/>
        <v>28137067.050000012</v>
      </c>
      <c r="K6" s="12">
        <f t="shared" si="0"/>
        <v>25340122</v>
      </c>
      <c r="L6" s="12">
        <f t="shared" si="0"/>
        <v>30149500.300000012</v>
      </c>
      <c r="M6" s="12">
        <f t="shared" si="0"/>
        <v>25794189.649999976</v>
      </c>
      <c r="N6" s="12">
        <f t="shared" si="0"/>
        <v>28084806.600000024</v>
      </c>
      <c r="O6" s="12">
        <f t="shared" si="0"/>
        <v>22174279.549999952</v>
      </c>
    </row>
    <row r="7" spans="3:15" ht="15" x14ac:dyDescent="0.2">
      <c r="C7" s="11" t="str">
        <f>'2024'!B46</f>
        <v xml:space="preserve">Outstanding Payments </v>
      </c>
      <c r="D7" s="12">
        <f>'2024'!C46</f>
        <v>-52709591.609999999</v>
      </c>
      <c r="E7" s="12">
        <f>'2024'!D46</f>
        <v>-79290371.609999999</v>
      </c>
      <c r="F7" s="12">
        <f>'2024'!E46</f>
        <v>-112827908.84999999</v>
      </c>
      <c r="G7" s="12">
        <f>'2024'!F46</f>
        <v>-145191083.38</v>
      </c>
      <c r="H7" s="12">
        <f>'2024'!G46</f>
        <v>-178064852.68000001</v>
      </c>
      <c r="I7" s="12">
        <f>'2024'!H46</f>
        <v>-206895900.58000001</v>
      </c>
      <c r="J7" s="12">
        <f>'2024'!I46</f>
        <v>-235878684.28</v>
      </c>
      <c r="K7" s="12">
        <f>'2024'!J46</f>
        <v>-265378575.28</v>
      </c>
      <c r="L7" s="12">
        <f>'2024'!K46</f>
        <v>-291484503.88</v>
      </c>
      <c r="M7" s="12">
        <f>'2024'!L46</f>
        <v>-322005639.07999998</v>
      </c>
      <c r="N7" s="12">
        <f>'2024'!M46</f>
        <v>-347450205.18000001</v>
      </c>
      <c r="O7" s="12">
        <f>'2024'!N46</f>
        <v>-373062500.98000002</v>
      </c>
    </row>
    <row r="8" spans="3:15" ht="15" x14ac:dyDescent="0.2">
      <c r="C8" s="11" t="s">
        <v>88</v>
      </c>
      <c r="D8" s="12">
        <v>42983510.909999996</v>
      </c>
      <c r="E8" s="12">
        <f>E7*-1-D8</f>
        <v>36306860.700000003</v>
      </c>
      <c r="F8" s="12">
        <f>F7*-1-E7*-1</f>
        <v>33537537.239999995</v>
      </c>
      <c r="G8" s="12">
        <f t="shared" ref="G8:O8" si="1">G7*-1-F7*-1</f>
        <v>32363174.530000001</v>
      </c>
      <c r="H8" s="12">
        <f t="shared" si="1"/>
        <v>32873769.300000012</v>
      </c>
      <c r="I8" s="12">
        <f t="shared" si="1"/>
        <v>28831047.900000006</v>
      </c>
      <c r="J8" s="12">
        <f t="shared" si="1"/>
        <v>28982783.699999988</v>
      </c>
      <c r="K8" s="12">
        <f t="shared" si="1"/>
        <v>29499891</v>
      </c>
      <c r="L8" s="12">
        <f t="shared" si="1"/>
        <v>26105928.599999994</v>
      </c>
      <c r="M8" s="12">
        <f t="shared" si="1"/>
        <v>30521135.199999988</v>
      </c>
      <c r="N8" s="12">
        <f t="shared" si="1"/>
        <v>25444566.100000024</v>
      </c>
      <c r="O8" s="12">
        <f t="shared" si="1"/>
        <v>25612295.800000012</v>
      </c>
    </row>
    <row r="9" spans="3:15" ht="15" x14ac:dyDescent="0.2">
      <c r="C9" s="11" t="s">
        <v>86</v>
      </c>
      <c r="D9" s="12">
        <f>D6-D8</f>
        <v>6196646.900000006</v>
      </c>
      <c r="E9" s="12">
        <f t="shared" ref="E9:O9" si="2">E6-E8</f>
        <v>-7546258.3300000131</v>
      </c>
      <c r="F9" s="12">
        <f t="shared" si="2"/>
        <v>-3058040.0899999887</v>
      </c>
      <c r="G9" s="12">
        <f t="shared" si="2"/>
        <v>-10471162.730000004</v>
      </c>
      <c r="H9" s="12">
        <f t="shared" si="2"/>
        <v>-4097371.599999994</v>
      </c>
      <c r="I9" s="12">
        <f t="shared" si="2"/>
        <v>1449060.1499999762</v>
      </c>
      <c r="J9" s="12">
        <f t="shared" si="2"/>
        <v>-845716.64999997616</v>
      </c>
      <c r="K9" s="12">
        <f t="shared" si="2"/>
        <v>-4159769</v>
      </c>
      <c r="L9" s="12">
        <f t="shared" si="2"/>
        <v>4043571.7000000179</v>
      </c>
      <c r="M9" s="12">
        <f t="shared" si="2"/>
        <v>-4726945.5500000119</v>
      </c>
      <c r="N9" s="12">
        <f t="shared" si="2"/>
        <v>2640240.5</v>
      </c>
      <c r="O9" s="12">
        <f t="shared" si="2"/>
        <v>-3438016.2500000596</v>
      </c>
    </row>
    <row r="10" spans="3:15" ht="15" x14ac:dyDescent="0.2">
      <c r="C10" s="11" t="s">
        <v>86</v>
      </c>
      <c r="D10" s="12">
        <f>D5-D4+D7</f>
        <v>6196646.8999999985</v>
      </c>
      <c r="E10" s="12">
        <f t="shared" ref="E10:O10" si="3">E5-E4+E7</f>
        <v>-12835275.330000006</v>
      </c>
      <c r="F10" s="12">
        <f t="shared" si="3"/>
        <v>-3058040.0900000036</v>
      </c>
      <c r="G10" s="12">
        <f t="shared" si="3"/>
        <v>-10471162.730000019</v>
      </c>
      <c r="H10" s="12">
        <f t="shared" si="3"/>
        <v>-4097371.599999994</v>
      </c>
      <c r="I10" s="12">
        <f t="shared" si="3"/>
        <v>1449060.1499999762</v>
      </c>
      <c r="J10" s="12">
        <f t="shared" si="3"/>
        <v>-845716.64999997616</v>
      </c>
      <c r="K10" s="12">
        <f t="shared" si="3"/>
        <v>-4159769</v>
      </c>
      <c r="L10" s="12">
        <f t="shared" si="3"/>
        <v>4043571.6999999881</v>
      </c>
      <c r="M10" s="12">
        <f t="shared" si="3"/>
        <v>-4726945.5500000119</v>
      </c>
      <c r="N10" s="12">
        <f t="shared" si="3"/>
        <v>2640240.5</v>
      </c>
      <c r="O10" s="12">
        <f t="shared" si="3"/>
        <v>-3438016.2500000596</v>
      </c>
    </row>
    <row r="11" spans="3:15" ht="15" x14ac:dyDescent="0.25">
      <c r="C11" s="31" t="str">
        <f>'2024'!B44</f>
        <v>Cash and cash equivalents, closing balance</v>
      </c>
      <c r="D11" s="34">
        <f>'2024'!C44</f>
        <v>11485663.9</v>
      </c>
      <c r="E11" s="34">
        <f>'2024'!D44</f>
        <v>-1349611.43</v>
      </c>
      <c r="F11" s="34">
        <f>'2024'!E44</f>
        <v>-4407651.5199999921</v>
      </c>
      <c r="G11" s="34">
        <f>'2024'!F44</f>
        <v>-14878814.25</v>
      </c>
      <c r="H11" s="34">
        <f>'2024'!G44</f>
        <v>-18976185.850000001</v>
      </c>
      <c r="I11" s="34">
        <f>'2024'!H44</f>
        <v>-17527125.699999992</v>
      </c>
      <c r="J11" s="34">
        <f>'2024'!I44</f>
        <v>-18372842.35000002</v>
      </c>
      <c r="K11" s="34">
        <f>'2024'!J44</f>
        <v>-22532611.34999999</v>
      </c>
      <c r="L11" s="34">
        <f>'2024'!K44</f>
        <v>-18489039.649999991</v>
      </c>
      <c r="M11" s="34">
        <f>'2024'!L44</f>
        <v>-23215985.199999981</v>
      </c>
      <c r="N11" s="34">
        <f>'2024'!M44</f>
        <v>-20575744.699999992</v>
      </c>
      <c r="O11" s="34">
        <f>'2024'!N44</f>
        <v>-24013760.949999992</v>
      </c>
    </row>
    <row r="12" spans="3:15" ht="15" x14ac:dyDescent="0.25">
      <c r="C12" s="31" t="s">
        <v>89</v>
      </c>
      <c r="D12" s="34">
        <f>D4+D9</f>
        <v>11485663.900000004</v>
      </c>
      <c r="E12" s="34">
        <f>E10+E4</f>
        <v>-1349611.4300000053</v>
      </c>
      <c r="F12" s="34">
        <f t="shared" ref="F12:O12" si="4">F10+F4</f>
        <v>-4407651.5199999958</v>
      </c>
      <c r="G12" s="34">
        <f t="shared" si="4"/>
        <v>-14878814.250000015</v>
      </c>
      <c r="H12" s="34">
        <f t="shared" si="4"/>
        <v>-18976185.849999994</v>
      </c>
      <c r="I12" s="34">
        <f t="shared" si="4"/>
        <v>-17527125.700000014</v>
      </c>
      <c r="J12" s="34">
        <f t="shared" si="4"/>
        <v>-18372842.349999998</v>
      </c>
      <c r="K12" s="34">
        <f t="shared" si="4"/>
        <v>-22532611.34999999</v>
      </c>
      <c r="L12" s="34">
        <f t="shared" si="4"/>
        <v>-18489039.650000002</v>
      </c>
      <c r="M12" s="34">
        <f t="shared" si="4"/>
        <v>-23215985.199999992</v>
      </c>
      <c r="N12" s="34">
        <f t="shared" si="4"/>
        <v>-20575744.699999992</v>
      </c>
      <c r="O12" s="34">
        <f t="shared" si="4"/>
        <v>-24013760.950000051</v>
      </c>
    </row>
    <row r="13" spans="3:15" x14ac:dyDescent="0.2">
      <c r="D13" s="19">
        <f>D10+D4</f>
        <v>11485663.899999997</v>
      </c>
      <c r="E13" s="19">
        <f>E10+E4</f>
        <v>-1349611.4300000053</v>
      </c>
      <c r="F13" s="19">
        <f t="shared" ref="F13:O13" si="5">F10+F4</f>
        <v>-4407651.5199999958</v>
      </c>
      <c r="G13" s="19">
        <f t="shared" si="5"/>
        <v>-14878814.250000015</v>
      </c>
      <c r="H13" s="19">
        <f t="shared" si="5"/>
        <v>-18976185.849999994</v>
      </c>
      <c r="I13" s="19">
        <f t="shared" si="5"/>
        <v>-17527125.700000014</v>
      </c>
      <c r="J13" s="19">
        <f t="shared" si="5"/>
        <v>-18372842.349999998</v>
      </c>
      <c r="K13" s="19">
        <f t="shared" si="5"/>
        <v>-22532611.34999999</v>
      </c>
      <c r="L13" s="19">
        <f t="shared" si="5"/>
        <v>-18489039.650000002</v>
      </c>
      <c r="M13" s="19">
        <f t="shared" si="5"/>
        <v>-23215985.199999992</v>
      </c>
      <c r="N13" s="19">
        <f t="shared" si="5"/>
        <v>-20575744.699999992</v>
      </c>
      <c r="O13" s="19">
        <f t="shared" si="5"/>
        <v>-24013760.950000051</v>
      </c>
    </row>
    <row r="14" spans="3:15" x14ac:dyDescent="0.2">
      <c r="F14" s="35"/>
    </row>
  </sheetData>
  <pageMargins left="0.70866141732283472" right="0.70866141732283472" top="0.74803149606299213" bottom="0.74803149606299213" header="0.31496062992125984" footer="0.31496062992125984"/>
  <pageSetup scale="63" fitToHeight="6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1A27F-F638-405C-B751-6F88D7C90D7C}">
  <dimension ref="C3:O14"/>
  <sheetViews>
    <sheetView topLeftCell="A141" zoomScale="85" zoomScaleNormal="85" workbookViewId="0">
      <selection activeCell="C4" sqref="C4:O13"/>
    </sheetView>
  </sheetViews>
  <sheetFormatPr defaultRowHeight="14.25" x14ac:dyDescent="0.2"/>
  <cols>
    <col min="3" max="3" width="25.25" customWidth="1"/>
    <col min="4" max="5" width="17.125" bestFit="1" customWidth="1"/>
    <col min="6" max="15" width="17.375" bestFit="1" customWidth="1"/>
  </cols>
  <sheetData>
    <row r="3" spans="3:15" x14ac:dyDescent="0.2">
      <c r="D3" s="19" t="str">
        <f>'2024'!C1</f>
        <v>Jan 2024</v>
      </c>
      <c r="E3" s="19" t="str">
        <f>'2024'!D1</f>
        <v>Feb 2024</v>
      </c>
      <c r="F3" s="19" t="str">
        <f>'2024'!E1</f>
        <v>Mar 2024</v>
      </c>
      <c r="G3" s="19" t="str">
        <f>'2024'!F1</f>
        <v>Apr 2024</v>
      </c>
      <c r="H3" s="19" t="str">
        <f>'2024'!G1</f>
        <v>May 2024</v>
      </c>
      <c r="I3" s="19" t="str">
        <f>'2024'!H1</f>
        <v>Jun 2024</v>
      </c>
      <c r="J3" s="19" t="str">
        <f>'2024'!I1</f>
        <v>Jul 2024</v>
      </c>
      <c r="K3" s="19" t="str">
        <f>'2024'!J1</f>
        <v>Aug 2024</v>
      </c>
      <c r="L3" s="19" t="str">
        <f>'2024'!K1</f>
        <v>Sep 2024</v>
      </c>
      <c r="M3" s="19" t="str">
        <f>'2024'!L1</f>
        <v>Oct 2024</v>
      </c>
      <c r="N3" s="19" t="str">
        <f>'2024'!M1</f>
        <v>Nov 2024</v>
      </c>
      <c r="O3" s="19" t="str">
        <f>'2024'!N1</f>
        <v>Dec 2024</v>
      </c>
    </row>
    <row r="4" spans="3:15" ht="15.75" x14ac:dyDescent="0.2">
      <c r="C4" s="32" t="s">
        <v>90</v>
      </c>
      <c r="D4" s="33">
        <f>'2024'!C4</f>
        <v>5289016.9999999981</v>
      </c>
      <c r="E4" s="33">
        <f>'2024'!D4</f>
        <v>11485663.9</v>
      </c>
      <c r="F4" s="33">
        <f>'2024'!E4</f>
        <v>-1349611.429999992</v>
      </c>
      <c r="G4" s="33">
        <f>'2024'!F4</f>
        <v>-4407651.5199999958</v>
      </c>
      <c r="H4" s="33">
        <f>'2024'!G4</f>
        <v>-14878814.25</v>
      </c>
      <c r="I4" s="33">
        <f>'2024'!H4</f>
        <v>-18976185.84999999</v>
      </c>
      <c r="J4" s="33">
        <f>'2024'!I4</f>
        <v>-17527125.700000022</v>
      </c>
      <c r="K4" s="33">
        <f>'2024'!J4</f>
        <v>-18372842.34999999</v>
      </c>
      <c r="L4" s="33">
        <f>'2024'!K4</f>
        <v>-22532611.34999999</v>
      </c>
      <c r="M4" s="33">
        <f>'2024'!L4</f>
        <v>-18489039.64999998</v>
      </c>
      <c r="N4" s="33">
        <f>'2024'!M4</f>
        <v>-23215985.199999992</v>
      </c>
      <c r="O4" s="33">
        <f>'2024'!N4</f>
        <v>-20575744.699999992</v>
      </c>
    </row>
    <row r="5" spans="3:15" ht="15" hidden="1" x14ac:dyDescent="0.2">
      <c r="C5" s="11" t="str">
        <f>'2024'!B45</f>
        <v xml:space="preserve">Outstanding Receipts </v>
      </c>
      <c r="D5" s="12">
        <f>'2024'!C45</f>
        <v>64195255.509999998</v>
      </c>
      <c r="E5" s="12">
        <f>'2024'!D45</f>
        <v>77940760.179999992</v>
      </c>
      <c r="F5" s="12">
        <f>'2024'!E45</f>
        <v>108420257.33</v>
      </c>
      <c r="G5" s="12">
        <f>'2024'!F45</f>
        <v>130312269.13</v>
      </c>
      <c r="H5" s="12">
        <f>'2024'!G45</f>
        <v>159088666.83000001</v>
      </c>
      <c r="I5" s="12">
        <f>'2024'!H45</f>
        <v>189368774.88</v>
      </c>
      <c r="J5" s="12">
        <f>'2024'!I45</f>
        <v>217505841.93000001</v>
      </c>
      <c r="K5" s="12">
        <f>'2024'!J45</f>
        <v>242845963.93000001</v>
      </c>
      <c r="L5" s="12">
        <f>'2024'!K45</f>
        <v>272995464.23000002</v>
      </c>
      <c r="M5" s="12">
        <f>'2024'!L45</f>
        <v>298789653.88</v>
      </c>
      <c r="N5" s="12">
        <f>'2024'!M45</f>
        <v>326874460.48000002</v>
      </c>
      <c r="O5" s="12">
        <f>'2024'!N45</f>
        <v>349048740.02999997</v>
      </c>
    </row>
    <row r="6" spans="3:15" ht="15" x14ac:dyDescent="0.2">
      <c r="C6" s="11" t="s">
        <v>87</v>
      </c>
      <c r="D6" s="12">
        <v>49180157.810000002</v>
      </c>
      <c r="E6" s="12">
        <f>E5-D6</f>
        <v>28760602.36999999</v>
      </c>
      <c r="F6" s="12">
        <f>F5-E5</f>
        <v>30479497.150000006</v>
      </c>
      <c r="G6" s="12">
        <f t="shared" ref="G6:O6" si="0">G5-F5</f>
        <v>21892011.799999997</v>
      </c>
      <c r="H6" s="12">
        <f t="shared" si="0"/>
        <v>28776397.700000018</v>
      </c>
      <c r="I6" s="12">
        <f t="shared" si="0"/>
        <v>30280108.049999982</v>
      </c>
      <c r="J6" s="12">
        <f t="shared" si="0"/>
        <v>28137067.050000012</v>
      </c>
      <c r="K6" s="12">
        <f t="shared" si="0"/>
        <v>25340122</v>
      </c>
      <c r="L6" s="12">
        <f t="shared" si="0"/>
        <v>30149500.300000012</v>
      </c>
      <c r="M6" s="12">
        <f t="shared" si="0"/>
        <v>25794189.649999976</v>
      </c>
      <c r="N6" s="12">
        <f t="shared" si="0"/>
        <v>28084806.600000024</v>
      </c>
      <c r="O6" s="12">
        <f t="shared" si="0"/>
        <v>22174279.549999952</v>
      </c>
    </row>
    <row r="7" spans="3:15" ht="15" hidden="1" x14ac:dyDescent="0.2">
      <c r="C7" s="11" t="str">
        <f>'2024'!B46</f>
        <v xml:space="preserve">Outstanding Payments </v>
      </c>
      <c r="D7" s="12">
        <f>'2024'!C46</f>
        <v>-52709591.609999999</v>
      </c>
      <c r="E7" s="12">
        <f>'2024'!D46</f>
        <v>-79290371.609999999</v>
      </c>
      <c r="F7" s="12">
        <f>'2024'!E46</f>
        <v>-112827908.84999999</v>
      </c>
      <c r="G7" s="12">
        <f>'2024'!F46</f>
        <v>-145191083.38</v>
      </c>
      <c r="H7" s="12">
        <f>'2024'!G46</f>
        <v>-178064852.68000001</v>
      </c>
      <c r="I7" s="12">
        <f>'2024'!H46</f>
        <v>-206895900.58000001</v>
      </c>
      <c r="J7" s="12">
        <f>'2024'!I46</f>
        <v>-235878684.28</v>
      </c>
      <c r="K7" s="12">
        <f>'2024'!J46</f>
        <v>-265378575.28</v>
      </c>
      <c r="L7" s="12">
        <f>'2024'!K46</f>
        <v>-291484503.88</v>
      </c>
      <c r="M7" s="12">
        <f>'2024'!L46</f>
        <v>-322005639.07999998</v>
      </c>
      <c r="N7" s="12">
        <f>'2024'!M46</f>
        <v>-347450205.18000001</v>
      </c>
      <c r="O7" s="12">
        <f>'2024'!N46</f>
        <v>-373062500.98000002</v>
      </c>
    </row>
    <row r="8" spans="3:15" ht="15" x14ac:dyDescent="0.2">
      <c r="C8" s="11" t="s">
        <v>88</v>
      </c>
      <c r="D8" s="12">
        <v>42983510.909999996</v>
      </c>
      <c r="E8" s="12">
        <f>E7*-1-D8</f>
        <v>36306860.700000003</v>
      </c>
      <c r="F8" s="12">
        <f>F7*-1-E7*-1</f>
        <v>33537537.239999995</v>
      </c>
      <c r="G8" s="12">
        <f t="shared" ref="G8:O8" si="1">G7*-1-F7*-1</f>
        <v>32363174.530000001</v>
      </c>
      <c r="H8" s="12">
        <f t="shared" si="1"/>
        <v>32873769.300000012</v>
      </c>
      <c r="I8" s="12">
        <f t="shared" si="1"/>
        <v>28831047.900000006</v>
      </c>
      <c r="J8" s="12">
        <f t="shared" si="1"/>
        <v>28982783.699999988</v>
      </c>
      <c r="K8" s="12">
        <f t="shared" si="1"/>
        <v>29499891</v>
      </c>
      <c r="L8" s="12">
        <f t="shared" si="1"/>
        <v>26105928.599999994</v>
      </c>
      <c r="M8" s="12">
        <f t="shared" si="1"/>
        <v>30521135.199999988</v>
      </c>
      <c r="N8" s="12">
        <f t="shared" si="1"/>
        <v>25444566.100000024</v>
      </c>
      <c r="O8" s="12">
        <f t="shared" si="1"/>
        <v>25612295.800000012</v>
      </c>
    </row>
    <row r="9" spans="3:15" ht="15" x14ac:dyDescent="0.2">
      <c r="C9" s="11" t="s">
        <v>86</v>
      </c>
      <c r="D9" s="12">
        <f>D6-D8</f>
        <v>6196646.900000006</v>
      </c>
      <c r="E9" s="12">
        <f t="shared" ref="E9:O9" si="2">E6-E8</f>
        <v>-7546258.3300000131</v>
      </c>
      <c r="F9" s="12">
        <f t="shared" si="2"/>
        <v>-3058040.0899999887</v>
      </c>
      <c r="G9" s="12">
        <f t="shared" si="2"/>
        <v>-10471162.730000004</v>
      </c>
      <c r="H9" s="12">
        <f t="shared" si="2"/>
        <v>-4097371.599999994</v>
      </c>
      <c r="I9" s="12">
        <f t="shared" si="2"/>
        <v>1449060.1499999762</v>
      </c>
      <c r="J9" s="12">
        <f t="shared" si="2"/>
        <v>-845716.64999997616</v>
      </c>
      <c r="K9" s="12">
        <f t="shared" si="2"/>
        <v>-4159769</v>
      </c>
      <c r="L9" s="12">
        <f t="shared" si="2"/>
        <v>4043571.7000000179</v>
      </c>
      <c r="M9" s="12">
        <f t="shared" si="2"/>
        <v>-4726945.5500000119</v>
      </c>
      <c r="N9" s="12">
        <f t="shared" si="2"/>
        <v>2640240.5</v>
      </c>
      <c r="O9" s="12">
        <f t="shared" si="2"/>
        <v>-3438016.2500000596</v>
      </c>
    </row>
    <row r="10" spans="3:15" ht="15" hidden="1" x14ac:dyDescent="0.2">
      <c r="C10" s="11" t="s">
        <v>86</v>
      </c>
      <c r="D10" s="12">
        <f>D5-D4+D7</f>
        <v>6196646.8999999985</v>
      </c>
      <c r="E10" s="12">
        <f t="shared" ref="E10:O10" si="3">E5-E4+E7</f>
        <v>-12835275.330000006</v>
      </c>
      <c r="F10" s="12">
        <f t="shared" si="3"/>
        <v>-3058040.0900000036</v>
      </c>
      <c r="G10" s="12">
        <f t="shared" si="3"/>
        <v>-10471162.730000019</v>
      </c>
      <c r="H10" s="12">
        <f t="shared" si="3"/>
        <v>-4097371.599999994</v>
      </c>
      <c r="I10" s="12">
        <f t="shared" si="3"/>
        <v>1449060.1499999762</v>
      </c>
      <c r="J10" s="12">
        <f t="shared" si="3"/>
        <v>-845716.64999997616</v>
      </c>
      <c r="K10" s="12">
        <f t="shared" si="3"/>
        <v>-4159769</v>
      </c>
      <c r="L10" s="12">
        <f t="shared" si="3"/>
        <v>4043571.6999999881</v>
      </c>
      <c r="M10" s="12">
        <f t="shared" si="3"/>
        <v>-4726945.5500000119</v>
      </c>
      <c r="N10" s="12">
        <f t="shared" si="3"/>
        <v>2640240.5</v>
      </c>
      <c r="O10" s="12">
        <f t="shared" si="3"/>
        <v>-3438016.2500000596</v>
      </c>
    </row>
    <row r="11" spans="3:15" ht="15" hidden="1" x14ac:dyDescent="0.25">
      <c r="C11" s="31" t="str">
        <f>'2024'!B44</f>
        <v>Cash and cash equivalents, closing balance</v>
      </c>
      <c r="D11" s="34">
        <f>'2024'!C44</f>
        <v>11485663.9</v>
      </c>
      <c r="E11" s="34">
        <f>'2024'!D44</f>
        <v>-1349611.43</v>
      </c>
      <c r="F11" s="34">
        <f>'2024'!E44</f>
        <v>-4407651.5199999921</v>
      </c>
      <c r="G11" s="34">
        <f>'2024'!F44</f>
        <v>-14878814.25</v>
      </c>
      <c r="H11" s="34">
        <f>'2024'!G44</f>
        <v>-18976185.850000001</v>
      </c>
      <c r="I11" s="34">
        <f>'2024'!H44</f>
        <v>-17527125.699999992</v>
      </c>
      <c r="J11" s="34">
        <f>'2024'!I44</f>
        <v>-18372842.35000002</v>
      </c>
      <c r="K11" s="34">
        <f>'2024'!J44</f>
        <v>-22532611.34999999</v>
      </c>
      <c r="L11" s="34">
        <f>'2024'!K44</f>
        <v>-18489039.649999991</v>
      </c>
      <c r="M11" s="34">
        <f>'2024'!L44</f>
        <v>-23215985.199999981</v>
      </c>
      <c r="N11" s="34">
        <f>'2024'!M44</f>
        <v>-20575744.699999992</v>
      </c>
      <c r="O11" s="34">
        <f>'2024'!N44</f>
        <v>-24013760.949999992</v>
      </c>
    </row>
    <row r="12" spans="3:15" ht="15" x14ac:dyDescent="0.25">
      <c r="C12" s="31" t="s">
        <v>89</v>
      </c>
      <c r="D12" s="34">
        <f>D4+D9</f>
        <v>11485663.900000004</v>
      </c>
      <c r="E12" s="34">
        <f>E10+E4</f>
        <v>-1349611.4300000053</v>
      </c>
      <c r="F12" s="34">
        <f t="shared" ref="F12:O12" si="4">F10+F4</f>
        <v>-4407651.5199999958</v>
      </c>
      <c r="G12" s="34">
        <f t="shared" si="4"/>
        <v>-14878814.250000015</v>
      </c>
      <c r="H12" s="34">
        <f t="shared" si="4"/>
        <v>-18976185.849999994</v>
      </c>
      <c r="I12" s="34">
        <f t="shared" si="4"/>
        <v>-17527125.700000014</v>
      </c>
      <c r="J12" s="34">
        <f t="shared" si="4"/>
        <v>-18372842.349999998</v>
      </c>
      <c r="K12" s="34">
        <f t="shared" si="4"/>
        <v>-22532611.34999999</v>
      </c>
      <c r="L12" s="34">
        <f t="shared" si="4"/>
        <v>-18489039.650000002</v>
      </c>
      <c r="M12" s="34">
        <f t="shared" si="4"/>
        <v>-23215985.199999992</v>
      </c>
      <c r="N12" s="34">
        <f t="shared" si="4"/>
        <v>-20575744.699999992</v>
      </c>
      <c r="O12" s="34">
        <f t="shared" si="4"/>
        <v>-24013760.950000051</v>
      </c>
    </row>
    <row r="13" spans="3:15" x14ac:dyDescent="0.2">
      <c r="D13" s="19">
        <f>D10+D4</f>
        <v>11485663.899999997</v>
      </c>
      <c r="E13" s="19">
        <f>E10+E4</f>
        <v>-1349611.4300000053</v>
      </c>
      <c r="F13" s="19">
        <f t="shared" ref="F13:O13" si="5">F10+F4</f>
        <v>-4407651.5199999958</v>
      </c>
      <c r="G13" s="19">
        <f t="shared" si="5"/>
        <v>-14878814.250000015</v>
      </c>
      <c r="H13" s="19">
        <f t="shared" si="5"/>
        <v>-18976185.849999994</v>
      </c>
      <c r="I13" s="19">
        <f t="shared" si="5"/>
        <v>-17527125.700000014</v>
      </c>
      <c r="J13" s="19">
        <f t="shared" si="5"/>
        <v>-18372842.349999998</v>
      </c>
      <c r="K13" s="19">
        <f t="shared" si="5"/>
        <v>-22532611.34999999</v>
      </c>
      <c r="L13" s="19">
        <f t="shared" si="5"/>
        <v>-18489039.650000002</v>
      </c>
      <c r="M13" s="19">
        <f t="shared" si="5"/>
        <v>-23215985.199999992</v>
      </c>
      <c r="N13" s="19">
        <f t="shared" si="5"/>
        <v>-20575744.699999992</v>
      </c>
      <c r="O13" s="19">
        <f t="shared" si="5"/>
        <v>-24013760.950000051</v>
      </c>
    </row>
    <row r="14" spans="3:15" x14ac:dyDescent="0.2">
      <c r="F14" s="35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7094E-0A70-4EAD-9452-81544966CB4B}">
  <dimension ref="A1:F46"/>
  <sheetViews>
    <sheetView tabSelected="1" workbookViewId="0">
      <selection activeCell="B4" sqref="B4:D46"/>
    </sheetView>
  </sheetViews>
  <sheetFormatPr defaultRowHeight="14.25" x14ac:dyDescent="0.2"/>
  <cols>
    <col min="1" max="1" width="11.75" style="13" customWidth="1"/>
    <col min="2" max="2" width="123.75" style="13" bestFit="1" customWidth="1"/>
    <col min="3" max="4" width="35.625" style="15" bestFit="1" customWidth="1"/>
    <col min="5" max="5" width="9" style="13"/>
    <col min="6" max="6" width="16.875" style="13" bestFit="1" customWidth="1"/>
    <col min="7" max="16384" width="9" style="13"/>
  </cols>
  <sheetData>
    <row r="1" spans="1:4" ht="15.75" thickBot="1" x14ac:dyDescent="0.25">
      <c r="D1" s="18"/>
    </row>
    <row r="3" spans="1:4" ht="15.75" thickBot="1" x14ac:dyDescent="0.25">
      <c r="D3" s="18"/>
    </row>
    <row r="4" spans="1:4" ht="36" thickBot="1" x14ac:dyDescent="0.25">
      <c r="B4" s="53" t="s">
        <v>66</v>
      </c>
      <c r="C4" s="54" t="s">
        <v>92</v>
      </c>
      <c r="D4" s="54" t="s">
        <v>93</v>
      </c>
    </row>
    <row r="5" spans="1:4" ht="36" thickBot="1" x14ac:dyDescent="0.25">
      <c r="B5" s="55" t="s">
        <v>2</v>
      </c>
      <c r="C5" s="56">
        <v>5289016.9999999981</v>
      </c>
      <c r="D5" s="56">
        <f>IF(VLOOKUP($B5,'2024 1,5-2024'!$B$4:$Z$336,3,FALSE)&lt;&gt;"",VLOOKUP($B5,'2024 1,5-2024'!$B$4:$Z$336,3,FALSE),0)</f>
        <v>5289016.9999999981</v>
      </c>
    </row>
    <row r="6" spans="1:4" ht="35.25" thickTop="1" x14ac:dyDescent="0.2">
      <c r="A6" s="11" t="s">
        <v>3</v>
      </c>
      <c r="B6" s="57" t="s">
        <v>4</v>
      </c>
      <c r="C6" s="58">
        <v>21967700.649999999</v>
      </c>
      <c r="D6" s="58">
        <f>IF(VLOOKUP($B6,'2024 1,5-2024'!$B$4:$Z$336,3,FALSE)&lt;&gt;"",VLOOKUP($B6,'2024 1,5-2024'!$B$4:$Z$336,3,FALSE),0)</f>
        <v>21967700.649999999</v>
      </c>
    </row>
    <row r="7" spans="1:4" ht="34.5" x14ac:dyDescent="0.2">
      <c r="A7" s="11" t="s">
        <v>54</v>
      </c>
      <c r="B7" s="57" t="s">
        <v>55</v>
      </c>
      <c r="C7" s="58">
        <v>-16678683.65</v>
      </c>
      <c r="D7" s="58">
        <f>IF(VLOOKUP($B7,'2024 1,5-2024'!$B$4:$Z$336,3,FALSE)&lt;&gt;"",VLOOKUP($B7,'2024 1,5-2024'!$B$4:$Z$336,3,FALSE),0)</f>
        <v>-16678683.65</v>
      </c>
    </row>
    <row r="8" spans="1:4" ht="35.25" x14ac:dyDescent="0.2">
      <c r="B8" s="59" t="s">
        <v>5</v>
      </c>
      <c r="C8" s="60">
        <v>5289016.9999999981</v>
      </c>
      <c r="D8" s="60">
        <f>IF(VLOOKUP($B8,'2024 1,5-2024'!$B$4:$Z$336,3,FALSE)&lt;&gt;"",VLOOKUP($B8,'2024 1,5-2024'!$B$4:$Z$336,3,FALSE),0)</f>
        <v>5289016.9999999981</v>
      </c>
    </row>
    <row r="9" spans="1:4" ht="34.5" x14ac:dyDescent="0.2">
      <c r="B9" s="61"/>
      <c r="C9" s="62"/>
      <c r="D9" s="62"/>
    </row>
    <row r="10" spans="1:4" ht="36" thickBot="1" x14ac:dyDescent="0.25">
      <c r="B10" s="55" t="s">
        <v>6</v>
      </c>
      <c r="C10" s="56">
        <v>6196646.8999999994</v>
      </c>
      <c r="D10" s="56">
        <f>IF(VLOOKUP($B10,'2024 1,5-2024'!$B$4:$Z$336,3,FALSE)&lt;&gt;"",VLOOKUP($B10,'2024 1,5-2024'!$B$4:$Z$336,3,FALSE),0)</f>
        <v>26659335.367249999</v>
      </c>
    </row>
    <row r="11" spans="1:4" ht="36" thickTop="1" x14ac:dyDescent="0.2">
      <c r="B11" s="63" t="s">
        <v>7</v>
      </c>
      <c r="C11" s="64">
        <v>-3897351.100000001</v>
      </c>
      <c r="D11" s="64">
        <f>IF(VLOOKUP($B11,'2024 1,5-2024'!$B$4:$Z$336,3,FALSE)&lt;&gt;"",VLOOKUP($B11,'2024 1,5-2024'!$B$4:$Z$336,3,FALSE),0)</f>
        <v>19635182.72425</v>
      </c>
    </row>
    <row r="12" spans="1:4" ht="34.5" x14ac:dyDescent="0.2">
      <c r="B12" s="57" t="s">
        <v>8</v>
      </c>
      <c r="C12" s="58">
        <v>0</v>
      </c>
      <c r="D12" s="58">
        <f>IF(VLOOKUP($B12,'2024 1,5-2024'!$B$4:$Z$336,3,FALSE)&lt;&gt;"",VLOOKUP($B12,'2024 1,5-2024'!$B$4:$Z$336,3,FALSE),0)</f>
        <v>3512076.3215000001</v>
      </c>
    </row>
    <row r="13" spans="1:4" ht="34.5" x14ac:dyDescent="0.2">
      <c r="B13" s="57" t="s">
        <v>12</v>
      </c>
      <c r="C13" s="58">
        <v>39086159.810000002</v>
      </c>
      <c r="D13" s="58">
        <f>IF(VLOOKUP($B13,'2024 1,5-2024'!$B$4:$Z$336,3,FALSE)&lt;&gt;"",VLOOKUP($B13,'2024 1,5-2024'!$B$4:$Z$336,3,FALSE),0)</f>
        <v>21254302.874249998</v>
      </c>
    </row>
    <row r="14" spans="1:4" ht="34.5" x14ac:dyDescent="0.2">
      <c r="A14" s="11" t="s">
        <v>17</v>
      </c>
      <c r="B14" s="57" t="s">
        <v>18</v>
      </c>
      <c r="C14" s="58">
        <v>590892</v>
      </c>
      <c r="D14" s="58">
        <f>IF(VLOOKUP($B14,'2024 1,5-2024'!$B$4:$Z$336,3,FALSE)&lt;&gt;"",VLOOKUP($B14,'2024 1,5-2024'!$B$4:$Z$336,3,FALSE),0)</f>
        <v>0</v>
      </c>
    </row>
    <row r="15" spans="1:4" ht="34.5" x14ac:dyDescent="0.2">
      <c r="A15" s="11" t="s">
        <v>13</v>
      </c>
      <c r="B15" s="57" t="s">
        <v>14</v>
      </c>
      <c r="C15" s="58">
        <v>5021121.8900000006</v>
      </c>
      <c r="D15" s="58">
        <f>IF(VLOOKUP($B15,'2024 1,5-2024'!$B$4:$Z$336,3,FALSE)&lt;&gt;"",VLOOKUP($B15,'2024 1,5-2024'!$B$4:$Z$336,3,FALSE),0)</f>
        <v>3720179.02</v>
      </c>
    </row>
    <row r="16" spans="1:4" ht="34.5" x14ac:dyDescent="0.2">
      <c r="A16" s="11" t="s">
        <v>9</v>
      </c>
      <c r="B16" s="57" t="s">
        <v>10</v>
      </c>
      <c r="C16" s="58">
        <v>10883958.92</v>
      </c>
      <c r="D16" s="58">
        <f>IF(VLOOKUP($B16,'2024 1,5-2024'!$B$4:$Z$336,3,FALSE)&lt;&gt;"",VLOOKUP($B16,'2024 1,5-2024'!$B$4:$Z$336,3,FALSE),0)</f>
        <v>3512076.3215000001</v>
      </c>
    </row>
    <row r="17" spans="1:4" ht="34.5" x14ac:dyDescent="0.2">
      <c r="A17" s="11" t="s">
        <v>35</v>
      </c>
      <c r="B17" s="57" t="s">
        <v>36</v>
      </c>
      <c r="C17" s="58">
        <v>22590187</v>
      </c>
      <c r="D17" s="58">
        <f>IF(VLOOKUP($B17,'2024 1,5-2024'!$B$4:$Z$336,3,FALSE)&lt;&gt;"",VLOOKUP($B17,'2024 1,5-2024'!$B$4:$Z$336,3,FALSE),0)</f>
        <v>17534123.854249999</v>
      </c>
    </row>
    <row r="18" spans="1:4" ht="34.5" x14ac:dyDescent="0.2">
      <c r="B18" s="57" t="s">
        <v>15</v>
      </c>
      <c r="C18" s="58">
        <v>39086159.810000002</v>
      </c>
      <c r="D18" s="58">
        <f>IF(VLOOKUP($B18,'2024 1,5-2024'!$B$4:$Z$336,3,FALSE)&lt;&gt;"",VLOOKUP($B18,'2024 1,5-2024'!$B$4:$Z$336,3,FALSE),0)</f>
        <v>21254302.874249998</v>
      </c>
    </row>
    <row r="19" spans="1:4" ht="34.5" x14ac:dyDescent="0.2">
      <c r="B19" s="57" t="s">
        <v>16</v>
      </c>
      <c r="C19" s="58">
        <v>0</v>
      </c>
      <c r="D19" s="58">
        <f>IF(VLOOKUP($B19,'2024 1,5-2024'!$B$4:$Z$336,3,FALSE)&lt;&gt;"",VLOOKUP($B19,'2024 1,5-2024'!$B$4:$Z$336,3,FALSE),0)</f>
        <v>0</v>
      </c>
    </row>
    <row r="20" spans="1:4" ht="34.5" x14ac:dyDescent="0.2">
      <c r="B20" s="57" t="s">
        <v>22</v>
      </c>
      <c r="C20" s="58">
        <v>-42983510.909999996</v>
      </c>
      <c r="D20" s="58">
        <f>IF(VLOOKUP($B20,'2024 1,5-2024'!$B$4:$Z$336,3,FALSE)&lt;&gt;"",VLOOKUP($B20,'2024 1,5-2024'!$B$4:$Z$336,3,FALSE),0)</f>
        <v>-1619120.15</v>
      </c>
    </row>
    <row r="21" spans="1:4" ht="34.5" x14ac:dyDescent="0.2">
      <c r="A21" s="11" t="s">
        <v>23</v>
      </c>
      <c r="B21" s="57" t="s">
        <v>24</v>
      </c>
      <c r="C21" s="58">
        <v>-9255999</v>
      </c>
      <c r="D21" s="58">
        <f>IF(VLOOKUP($B21,'2024 1,5-2024'!$B$4:$Z$336,3,FALSE)&lt;&gt;"",VLOOKUP($B21,'2024 1,5-2024'!$B$4:$Z$336,3,FALSE),0)</f>
        <v>0</v>
      </c>
    </row>
    <row r="22" spans="1:4" ht="34.5" x14ac:dyDescent="0.2">
      <c r="A22" s="11" t="s">
        <v>25</v>
      </c>
      <c r="B22" s="57" t="s">
        <v>26</v>
      </c>
      <c r="C22" s="58">
        <v>-3434135.5200000019</v>
      </c>
      <c r="D22" s="58">
        <f>IF(VLOOKUP($B22,'2024 1,5-2024'!$B$4:$Z$336,3,FALSE)&lt;&gt;"",VLOOKUP($B22,'2024 1,5-2024'!$B$4:$Z$336,3,FALSE),0)</f>
        <v>-1619120.15</v>
      </c>
    </row>
    <row r="23" spans="1:4" ht="34.5" x14ac:dyDescent="0.2">
      <c r="A23" s="11" t="s">
        <v>40</v>
      </c>
      <c r="B23" s="57" t="s">
        <v>41</v>
      </c>
      <c r="C23" s="58">
        <v>-19119609.390000001</v>
      </c>
      <c r="D23" s="58">
        <f>IF(VLOOKUP($B23,'2024 1,5-2024'!$B$4:$Z$336,3,FALSE)&lt;&gt;"",VLOOKUP($B23,'2024 1,5-2024'!$B$4:$Z$336,3,FALSE),0)</f>
        <v>0</v>
      </c>
    </row>
    <row r="24" spans="1:4" ht="34.5" x14ac:dyDescent="0.2">
      <c r="A24" s="11" t="s">
        <v>42</v>
      </c>
      <c r="B24" s="57" t="s">
        <v>43</v>
      </c>
      <c r="C24" s="58">
        <v>-4668939</v>
      </c>
      <c r="D24" s="58">
        <f>IF(VLOOKUP($B24,'2024 1,5-2024'!$B$4:$Z$336,3,FALSE)&lt;&gt;"",VLOOKUP($B24,'2024 1,5-2024'!$B$4:$Z$336,3,FALSE),0)</f>
        <v>0</v>
      </c>
    </row>
    <row r="25" spans="1:4" ht="34.5" x14ac:dyDescent="0.2">
      <c r="A25" s="11" t="s">
        <v>44</v>
      </c>
      <c r="B25" s="57" t="s">
        <v>45</v>
      </c>
      <c r="C25" s="58">
        <v>-431011</v>
      </c>
      <c r="D25" s="58">
        <f>IF(VLOOKUP($B25,'2024 1,5-2024'!$B$4:$Z$336,3,FALSE)&lt;&gt;"",VLOOKUP($B25,'2024 1,5-2024'!$B$4:$Z$336,3,FALSE),0)</f>
        <v>0</v>
      </c>
    </row>
    <row r="26" spans="1:4" ht="34.5" x14ac:dyDescent="0.2">
      <c r="A26" s="11" t="s">
        <v>46</v>
      </c>
      <c r="B26" s="57" t="s">
        <v>47</v>
      </c>
      <c r="C26" s="58">
        <v>-1913771</v>
      </c>
      <c r="D26" s="58">
        <f>IF(VLOOKUP($B26,'2024 1,5-2024'!$B$4:$Z$336,3,FALSE)&lt;&gt;"",VLOOKUP($B26,'2024 1,5-2024'!$B$4:$Z$336,3,FALSE),0)</f>
        <v>0</v>
      </c>
    </row>
    <row r="27" spans="1:4" ht="34.5" x14ac:dyDescent="0.2">
      <c r="A27" s="11" t="s">
        <v>48</v>
      </c>
      <c r="B27" s="57" t="s">
        <v>49</v>
      </c>
      <c r="C27" s="58">
        <v>-2020737</v>
      </c>
      <c r="D27" s="58">
        <f>IF(VLOOKUP($B27,'2024 1,5-2024'!$B$4:$Z$336,3,FALSE)&lt;&gt;"",VLOOKUP($B27,'2024 1,5-2024'!$B$4:$Z$336,3,FALSE),0)</f>
        <v>0</v>
      </c>
    </row>
    <row r="28" spans="1:4" ht="34.5" x14ac:dyDescent="0.2">
      <c r="A28" s="11" t="s">
        <v>50</v>
      </c>
      <c r="B28" s="57" t="s">
        <v>51</v>
      </c>
      <c r="C28" s="58">
        <v>-1889024</v>
      </c>
      <c r="D28" s="58">
        <f>IF(VLOOKUP($B28,'2024 1,5-2024'!$B$4:$Z$336,3,FALSE)&lt;&gt;"",VLOOKUP($B28,'2024 1,5-2024'!$B$4:$Z$336,3,FALSE),0)</f>
        <v>0</v>
      </c>
    </row>
    <row r="29" spans="1:4" ht="34.5" x14ac:dyDescent="0.2">
      <c r="A29" s="11" t="s">
        <v>27</v>
      </c>
      <c r="B29" s="57" t="s">
        <v>28</v>
      </c>
      <c r="C29" s="58">
        <v>-250285</v>
      </c>
      <c r="D29" s="58">
        <f>IF(VLOOKUP($B29,'2024 1,5-2024'!$B$4:$Z$336,3,FALSE)&lt;&gt;"",VLOOKUP($B29,'2024 1,5-2024'!$B$4:$Z$336,3,FALSE),0)</f>
        <v>0</v>
      </c>
    </row>
    <row r="30" spans="1:4" ht="34.5" hidden="1" x14ac:dyDescent="0.2">
      <c r="B30" s="57" t="s">
        <v>29</v>
      </c>
      <c r="C30" s="58">
        <v>-42983510.909999996</v>
      </c>
      <c r="D30" s="58">
        <f>IF(VLOOKUP($B30,'2024 1,5-2024'!$B$4:$Z$336,3,FALSE)&lt;&gt;"",VLOOKUP($B30,'2024 1,5-2024'!$B$4:$Z$336,3,FALSE),0)</f>
        <v>0</v>
      </c>
    </row>
    <row r="31" spans="1:4" ht="35.25" hidden="1" x14ac:dyDescent="0.2">
      <c r="B31" s="63" t="s">
        <v>30</v>
      </c>
      <c r="C31" s="64">
        <v>0</v>
      </c>
      <c r="D31" s="64">
        <f>IF(VLOOKUP($B31,'2024 1,5-2024'!$B$4:$Z$336,3,FALSE)&lt;&gt;"",VLOOKUP($B31,'2024 1,5-2024'!$B$4:$Z$336,3,FALSE),0)</f>
        <v>0</v>
      </c>
    </row>
    <row r="32" spans="1:4" ht="34.5" hidden="1" x14ac:dyDescent="0.2">
      <c r="B32" s="57" t="s">
        <v>31</v>
      </c>
      <c r="C32" s="58">
        <v>0</v>
      </c>
      <c r="D32" s="58">
        <f>IF(VLOOKUP($B32,'2024 1,5-2024'!$B$4:$Z$336,3,FALSE)&lt;&gt;"",VLOOKUP($B32,'2024 1,5-2024'!$B$4:$Z$336,3,FALSE),0)</f>
        <v>0</v>
      </c>
    </row>
    <row r="33" spans="1:6" ht="34.5" hidden="1" x14ac:dyDescent="0.2">
      <c r="B33" s="57" t="s">
        <v>32</v>
      </c>
      <c r="C33" s="58">
        <v>0</v>
      </c>
      <c r="D33" s="58">
        <f>IF(VLOOKUP($B33,'2024 1,5-2024'!$B$4:$Z$336,3,FALSE)&lt;&gt;"",VLOOKUP($B33,'2024 1,5-2024'!$B$4:$Z$336,3,FALSE),0)</f>
        <v>0</v>
      </c>
    </row>
    <row r="34" spans="1:6" ht="35.25" hidden="1" x14ac:dyDescent="0.2">
      <c r="B34" s="63" t="s">
        <v>33</v>
      </c>
      <c r="C34" s="64">
        <v>0</v>
      </c>
      <c r="D34" s="64">
        <f>IF(VLOOKUP($B34,'2024 1,5-2024'!$B$4:$Z$336,3,FALSE)&lt;&gt;"",VLOOKUP($B34,'2024 1,5-2024'!$B$4:$Z$336,3,FALSE),0)</f>
        <v>0</v>
      </c>
    </row>
    <row r="35" spans="1:6" ht="34.5" hidden="1" x14ac:dyDescent="0.2">
      <c r="B35" s="57" t="s">
        <v>31</v>
      </c>
      <c r="C35" s="58">
        <v>0</v>
      </c>
      <c r="D35" s="58">
        <f>IF(VLOOKUP($B35,'2024 1,5-2024'!$B$4:$Z$336,3,FALSE)&lt;&gt;"",VLOOKUP($B35,'2024 1,5-2024'!$B$4:$Z$336,3,FALSE),0)</f>
        <v>0</v>
      </c>
    </row>
    <row r="36" spans="1:6" ht="34.5" hidden="1" x14ac:dyDescent="0.2">
      <c r="B36" s="57" t="s">
        <v>32</v>
      </c>
      <c r="C36" s="58">
        <v>0</v>
      </c>
      <c r="D36" s="58">
        <f>IF(VLOOKUP($B36,'2024 1,5-2024'!$B$4:$Z$336,3,FALSE)&lt;&gt;"",VLOOKUP($B36,'2024 1,5-2024'!$B$4:$Z$336,3,FALSE),0)</f>
        <v>0</v>
      </c>
    </row>
    <row r="37" spans="1:6" ht="35.25" x14ac:dyDescent="0.2">
      <c r="B37" s="63" t="s">
        <v>34</v>
      </c>
      <c r="C37" s="64">
        <v>10093998</v>
      </c>
      <c r="D37" s="64">
        <f>IF(VLOOKUP($B37,'2024 1,5-2024'!$B$4:$Z$336,3,FALSE)&lt;&gt;"",VLOOKUP($B37,'2024 1,5-2024'!$B$4:$Z$336,3,FALSE),0)</f>
        <v>0</v>
      </c>
    </row>
    <row r="38" spans="1:6" ht="34.5" hidden="1" x14ac:dyDescent="0.2">
      <c r="B38" s="57" t="s">
        <v>31</v>
      </c>
      <c r="C38" s="58">
        <v>10093998</v>
      </c>
      <c r="D38" s="58">
        <f>IF(VLOOKUP($B38,'2024 1,5-2024'!$B$4:$Z$336,3,FALSE)&lt;&gt;"",VLOOKUP($B38,'2024 1,5-2024'!$B$4:$Z$336,3,FALSE),0)</f>
        <v>0</v>
      </c>
    </row>
    <row r="39" spans="1:6" ht="34.5" hidden="1" x14ac:dyDescent="0.2">
      <c r="A39" s="11" t="s">
        <v>37</v>
      </c>
      <c r="B39" s="57" t="s">
        <v>38</v>
      </c>
      <c r="C39" s="58">
        <v>10093998</v>
      </c>
      <c r="D39" s="58">
        <f>IF(VLOOKUP($B39,'2024 1,5-2024'!$B$4:$Z$336,3,FALSE)&lt;&gt;"",VLOOKUP($B39,'2024 1,5-2024'!$B$4:$Z$336,3,FALSE),0)</f>
        <v>0</v>
      </c>
    </row>
    <row r="40" spans="1:6" ht="34.5" hidden="1" x14ac:dyDescent="0.2">
      <c r="B40" s="57" t="s">
        <v>39</v>
      </c>
      <c r="C40" s="58">
        <v>10093998</v>
      </c>
      <c r="D40" s="58">
        <f>IF(VLOOKUP($B40,'2024 1,5-2024'!$B$4:$Z$336,3,FALSE)&lt;&gt;"",VLOOKUP($B40,'2024 1,5-2024'!$B$4:$Z$336,3,FALSE),0)</f>
        <v>0</v>
      </c>
    </row>
    <row r="41" spans="1:6" ht="34.5" hidden="1" x14ac:dyDescent="0.2">
      <c r="B41" s="57" t="s">
        <v>32</v>
      </c>
      <c r="C41" s="58">
        <v>0</v>
      </c>
      <c r="D41" s="58">
        <f>IF(VLOOKUP($B41,'2024 1,5-2024'!$B$4:$Z$336,3,FALSE)&lt;&gt;"",VLOOKUP($B41,'2024 1,5-2024'!$B$4:$Z$336,3,FALSE),0)</f>
        <v>0</v>
      </c>
    </row>
    <row r="42" spans="1:6" ht="34.5" hidden="1" x14ac:dyDescent="0.2">
      <c r="B42" s="61"/>
      <c r="C42" s="62"/>
      <c r="D42" s="62" t="e">
        <f>IF(VLOOKUP($B42,'2024 1,5-2024'!$B$4:$Z$336,3,FALSE)&lt;&gt;"",VLOOKUP($B42,'2024 1,5-2024'!$B$4:$Z$336,3,FALSE),0)</f>
        <v>#N/A</v>
      </c>
    </row>
    <row r="43" spans="1:6" ht="36" thickBot="1" x14ac:dyDescent="0.25">
      <c r="B43" s="55" t="s">
        <v>53</v>
      </c>
      <c r="C43" s="56">
        <v>11485663.9</v>
      </c>
      <c r="D43" s="56">
        <f>IF(VLOOKUP($B43,'2024 1,5-2024'!$B$4:$Z$336,3,FALSE)&lt;&gt;"",VLOOKUP($B43,'2024 1,5-2024'!$B$4:$Z$336,3,FALSE),0)</f>
        <v>0</v>
      </c>
      <c r="E43" s="13">
        <v>65686942</v>
      </c>
      <c r="F43" s="52">
        <f>E43-C44</f>
        <v>1491686.4900000021</v>
      </c>
    </row>
    <row r="44" spans="1:6" ht="35.25" thickTop="1" x14ac:dyDescent="0.2">
      <c r="A44" s="11" t="s">
        <v>3</v>
      </c>
      <c r="B44" s="57" t="s">
        <v>78</v>
      </c>
      <c r="C44" s="58">
        <v>64195255.509999998</v>
      </c>
      <c r="D44" s="58">
        <f>IF(VLOOKUP($B44,'2024 1,5-2024'!$B$4:$Z$336,3,FALSE)&lt;&gt;"",VLOOKUP($B44,'2024 1,5-2024'!$B$4:$Z$336,3,FALSE),0)</f>
        <v>0</v>
      </c>
      <c r="F44" s="52">
        <f>E43-C14</f>
        <v>65096050</v>
      </c>
    </row>
    <row r="45" spans="1:6" ht="34.5" x14ac:dyDescent="0.2">
      <c r="A45" s="11" t="s">
        <v>54</v>
      </c>
      <c r="B45" s="57" t="s">
        <v>79</v>
      </c>
      <c r="C45" s="58">
        <v>-52709591.609999999</v>
      </c>
      <c r="D45" s="58">
        <f>IF(VLOOKUP($B45,'2024 1,5-2024'!$B$4:$Z$336,3,FALSE)&lt;&gt;"",VLOOKUP($B45,'2024 1,5-2024'!$B$4:$Z$336,3,FALSE),0)</f>
        <v>0</v>
      </c>
    </row>
    <row r="46" spans="1:6" ht="35.25" x14ac:dyDescent="0.2">
      <c r="B46" s="59" t="s">
        <v>56</v>
      </c>
      <c r="C46" s="60">
        <v>11485663.9</v>
      </c>
      <c r="D46" s="6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3</vt:i4>
      </vt:variant>
    </vt:vector>
  </HeadingPairs>
  <TitlesOfParts>
    <vt:vector size="26" baseType="lpstr">
      <vt:lpstr>2024</vt:lpstr>
      <vt:lpstr>2024 1,5-2024</vt:lpstr>
      <vt:lpstr>Chart Breakeven</vt:lpstr>
      <vt:lpstr>Chart Breakeven (2)</vt:lpstr>
      <vt:lpstr>Chart Breakeven (3)</vt:lpstr>
      <vt:lpstr>Chart Breakeven (4)</vt:lpstr>
      <vt:lpstr>Chart Breakeven (5)</vt:lpstr>
      <vt:lpstr>Chart Breakeven (6)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Cash Flow 2024</vt:lpstr>
      <vt:lpstr>Cash Flow 2024 - All Journ</vt:lpstr>
      <vt:lpstr>Filters</vt:lpstr>
      <vt:lpstr>'2024'!Print_Area</vt:lpstr>
      <vt:lpstr>'2024 1,5-2024'!Print_Area</vt:lpstr>
      <vt:lpstr>'Chart Breakeven (5)'!Print_Area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Abuouf</dc:creator>
  <cp:lastModifiedBy>Ahmed Abuouf</cp:lastModifiedBy>
  <cp:lastPrinted>2024-03-12T11:54:13Z</cp:lastPrinted>
  <dcterms:created xsi:type="dcterms:W3CDTF">2024-03-07T06:37:33Z</dcterms:created>
  <dcterms:modified xsi:type="dcterms:W3CDTF">2024-06-23T12:54:44Z</dcterms:modified>
</cp:coreProperties>
</file>