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queryTables/queryTable1.xml" ContentType="application/vnd.openxmlformats-officedocument.spreadsheetml.query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.Ouf\Odoo\"/>
    </mc:Choice>
  </mc:AlternateContent>
  <xr:revisionPtr revIDLastSave="0" documentId="13_ncr:1_{406E3678-2075-4CB9-A827-A05027E7E48C}" xr6:coauthVersionLast="47" xr6:coauthVersionMax="47" xr10:uidLastSave="{00000000-0000-0000-0000-000000000000}"/>
  <bookViews>
    <workbookView xWindow="-120" yWindow="-120" windowWidth="29040" windowHeight="15840" tabRatio="923" activeTab="3" xr2:uid="{64E0B49B-7F18-4AC4-8099-242FFB791B13}"/>
  </bookViews>
  <sheets>
    <sheet name="Sheet1" sheetId="1" r:id="rId1"/>
    <sheet name="Sheet2" sheetId="2" r:id="rId2"/>
    <sheet name="Sheet3" sheetId="3" r:id="rId3"/>
    <sheet name="Due Date" sheetId="20" r:id="rId4"/>
    <sheet name="Due Date 2024" sheetId="4" r:id="rId5"/>
    <sheet name="Sheet4" sheetId="5" r:id="rId6"/>
    <sheet name="Sheet6" sheetId="7" r:id="rId7"/>
    <sheet name="Sheet5" sheetId="6" r:id="rId8"/>
    <sheet name="Cash Flow" sheetId="8" r:id="rId9"/>
    <sheet name="Sheet1 (2)" sheetId="11" r:id="rId10"/>
    <sheet name="Cusomers_Invoices_Source_File" sheetId="12" r:id="rId11"/>
    <sheet name="Cusomers_Invoices_Budget_to_Imp" sheetId="16" r:id="rId12"/>
    <sheet name="الاقرارات مجمعه2023" sheetId="17" r:id="rId13"/>
    <sheet name="الاقرارات مجمعه2023 (2)" sheetId="18" r:id="rId14"/>
  </sheets>
  <externalReferences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</externalReferences>
  <definedNames>
    <definedName name="_xlnm._FilterDatabase" localSheetId="8" hidden="1">'Cash Flow'!$A$1:$T$50</definedName>
    <definedName name="_xlnm._FilterDatabase" localSheetId="10" hidden="1">'Cusomers_Invoices_Source_File'!$A$1:$G$196</definedName>
    <definedName name="_xlnm._FilterDatabase" localSheetId="3" hidden="1">'Due Date'!$A$1:$T$50</definedName>
    <definedName name="_xlnm._FilterDatabase" localSheetId="4" hidden="1">'Due Date 2024'!$A$2:$E$196</definedName>
    <definedName name="_xlnm._FilterDatabase" localSheetId="0" hidden="1">Sheet1!$A$1:$K$589</definedName>
    <definedName name="_xlnm._FilterDatabase" localSheetId="9" hidden="1">'Sheet1 (2)'!$A$1:$D$589</definedName>
    <definedName name="_xlnm._FilterDatabase" localSheetId="2" hidden="1">Sheet3!$A$2:$AC$51</definedName>
    <definedName name="_xlnm._FilterDatabase" localSheetId="7" hidden="1">Sheet5!$B$2:$M$14</definedName>
    <definedName name="_xlnm._FilterDatabase" localSheetId="12" hidden="1">'الاقرارات مجمعه2023'!$A$2:$N$711</definedName>
    <definedName name="_xlnm._FilterDatabase" localSheetId="13" hidden="1">'الاقرارات مجمعه2023 (2)'!$B$2:$H$58</definedName>
    <definedName name="Agu">#N/A</definedName>
    <definedName name="ExternalData_1" localSheetId="11" hidden="1">Cusomers_Invoices_Budget_to_Imp!$A$1:$F$557</definedName>
    <definedName name="IMPACT">[1]IMPACT!$A$1:$A$3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PN" localSheetId="12">#REF!</definedName>
    <definedName name="PN" localSheetId="13">#REF!</definedName>
    <definedName name="PN">#REF!</definedName>
    <definedName name="PN_Description" localSheetId="12">#REF!</definedName>
    <definedName name="PN_Description" localSheetId="13">#REF!</definedName>
    <definedName name="PN_Description">#REF!</definedName>
    <definedName name="PT_EndRow">#N/A</definedName>
    <definedName name="PT_StartRow" localSheetId="12">ROW(INDEX(#REF!,MATCH("*",#REF!,0),1))+1</definedName>
    <definedName name="PT_StartRow" localSheetId="13">ROW(INDEX(#REF!,MATCH("*",#REF!,0),1))+1</definedName>
    <definedName name="PT_StartRow">ROW(INDEX(#REF!,MATCH("*",#REF!,0),1))+1</definedName>
    <definedName name="purchases">'[2]Tax Codes-Hide-Don''t Delete'!$B$30:$B$57</definedName>
    <definedName name="_xlnm.Recorder" localSheetId="3">#REF!</definedName>
    <definedName name="_xlnm.Recorder" localSheetId="12">#REF!</definedName>
    <definedName name="_xlnm.Recorder" localSheetId="13">#REF!</definedName>
    <definedName name="_xlnm.Recorder">#REF!</definedName>
    <definedName name="Sale2">'[3]Tax Codes-Hide-Don''t Delete'!$B$3:$B$25</definedName>
    <definedName name="sales">'[2]Tax Codes-Hide-Don''t Delete'!$B$3:$B$25</definedName>
    <definedName name="Sales1\">'[4]Tax Codes-Hide-Don''t Delete'!$B$3:$B$25</definedName>
    <definedName name="sep" localSheetId="3">COUNTA(#REF!)+PT_StartRow-3</definedName>
    <definedName name="sep" localSheetId="12">COUNTA(#REF!)+'الاقرارات مجمعه2023'!PT_StartRow-3</definedName>
    <definedName name="sep" localSheetId="13">COUNTA(#REF!)+'الاقرارات مجمعه2023 (2)'!PT_StartRow-3</definedName>
    <definedName name="sep">COUNTA(#REF!)+PT_StartRow-3</definedName>
    <definedName name="STATUS">[1]STATUS!$A$1:$A$4</definedName>
    <definedName name="Status_Pre_Review">[5]!Table7[Status]</definedName>
    <definedName name="TAXCODES">'[1]TAX CODES'!$A$1:$A$80</definedName>
    <definedName name="TopSheetSummary" localSheetId="3">'[6]T.SHEET-INDIRECTS'!#REF!</definedName>
    <definedName name="TopSheetSummary" localSheetId="12">'[6]T.SHEET-INDIRECTS'!#REF!</definedName>
    <definedName name="TopSheetSummary" localSheetId="13">'[6]T.SHEET-INDIRECTS'!#REF!</definedName>
    <definedName name="TopSheetSummary">'[6]T.SHEET-INDIRECTS'!#REF!</definedName>
    <definedName name="ww">'[4]Tax Codes-Hide-Don''t Delete'!$B$3:$B$25</definedName>
  </definedNames>
  <calcPr calcId="191029"/>
  <pivotCaches>
    <pivotCache cacheId="0" r:id="rId2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18" l="1"/>
  <c r="C8" i="18"/>
  <c r="C12" i="18"/>
  <c r="C14" i="18"/>
  <c r="C20" i="18"/>
  <c r="C23" i="18"/>
  <c r="C24" i="18"/>
  <c r="C29" i="18"/>
  <c r="C30" i="18"/>
  <c r="C32" i="18"/>
  <c r="C35" i="18"/>
  <c r="C41" i="18"/>
  <c r="C42" i="18"/>
  <c r="C43" i="18"/>
  <c r="C44" i="18"/>
  <c r="C45" i="18"/>
  <c r="C46" i="18"/>
  <c r="C49" i="18"/>
  <c r="C50" i="18"/>
  <c r="C51" i="18"/>
  <c r="C52" i="18"/>
  <c r="C53" i="18"/>
  <c r="C54" i="18"/>
  <c r="B50" i="20"/>
  <c r="B49" i="20"/>
  <c r="B48" i="20"/>
  <c r="B47" i="20"/>
  <c r="B46" i="20"/>
  <c r="B45" i="20"/>
  <c r="B44" i="20"/>
  <c r="B43" i="20"/>
  <c r="B42" i="20"/>
  <c r="B41" i="20"/>
  <c r="B40" i="20"/>
  <c r="B39" i="20"/>
  <c r="B38" i="20"/>
  <c r="B37" i="20"/>
  <c r="B36" i="20"/>
  <c r="B35" i="20"/>
  <c r="B34" i="20"/>
  <c r="B33" i="20"/>
  <c r="B32" i="20"/>
  <c r="B31" i="20"/>
  <c r="B30" i="20"/>
  <c r="B29" i="20"/>
  <c r="B28" i="20"/>
  <c r="B27" i="20"/>
  <c r="B26" i="20"/>
  <c r="B25" i="20"/>
  <c r="B24" i="20"/>
  <c r="B23" i="20"/>
  <c r="B22" i="20"/>
  <c r="B21" i="20"/>
  <c r="B20" i="20"/>
  <c r="B19" i="20"/>
  <c r="B18" i="20"/>
  <c r="B17" i="20"/>
  <c r="B16" i="20"/>
  <c r="B15" i="20"/>
  <c r="B14" i="20"/>
  <c r="B13" i="20"/>
  <c r="B12" i="20"/>
  <c r="B11" i="20"/>
  <c r="B10" i="20"/>
  <c r="B9" i="20"/>
  <c r="B8" i="20"/>
  <c r="B7" i="20"/>
  <c r="B6" i="20"/>
  <c r="B5" i="20"/>
  <c r="B4" i="20"/>
  <c r="B3" i="20"/>
  <c r="B2" i="20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L100" i="6"/>
  <c r="L99" i="6"/>
  <c r="L98" i="6"/>
  <c r="L97" i="6"/>
  <c r="L96" i="6"/>
  <c r="L95" i="6"/>
  <c r="L94" i="6"/>
  <c r="L93" i="6"/>
  <c r="L92" i="6"/>
  <c r="L91" i="6"/>
  <c r="L90" i="6"/>
  <c r="L89" i="6"/>
  <c r="L88" i="6"/>
  <c r="L87" i="6"/>
  <c r="L86" i="6"/>
  <c r="L85" i="6"/>
  <c r="L84" i="6"/>
  <c r="L83" i="6"/>
  <c r="L82" i="6"/>
  <c r="L81" i="6"/>
  <c r="L80" i="6"/>
  <c r="L79" i="6"/>
  <c r="L78" i="6"/>
  <c r="L77" i="6"/>
  <c r="L76" i="6"/>
  <c r="L75" i="6"/>
  <c r="L74" i="6"/>
  <c r="L73" i="6"/>
  <c r="L72" i="6"/>
  <c r="L71" i="6"/>
  <c r="L70" i="6"/>
  <c r="L69" i="6"/>
  <c r="L68" i="6"/>
  <c r="L67" i="6"/>
  <c r="L66" i="6"/>
  <c r="L65" i="6"/>
  <c r="L64" i="6"/>
  <c r="L63" i="6"/>
  <c r="L62" i="6"/>
  <c r="L61" i="6"/>
  <c r="L60" i="6"/>
  <c r="L59" i="6"/>
  <c r="L58" i="6"/>
  <c r="L57" i="6"/>
  <c r="L56" i="6"/>
  <c r="L55" i="6"/>
  <c r="L54" i="6"/>
  <c r="L53" i="6"/>
  <c r="L52" i="6"/>
  <c r="L51" i="6"/>
  <c r="L50" i="6"/>
  <c r="L49" i="6"/>
  <c r="L48" i="6"/>
  <c r="L47" i="6"/>
  <c r="L46" i="6"/>
  <c r="L45" i="6"/>
  <c r="L44" i="6"/>
  <c r="L43" i="6"/>
  <c r="L42" i="6"/>
  <c r="L41" i="6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T50" i="8"/>
  <c r="S50" i="8"/>
  <c r="R50" i="8"/>
  <c r="Q50" i="8"/>
  <c r="P50" i="8"/>
  <c r="O50" i="8"/>
  <c r="N50" i="8"/>
  <c r="M50" i="8"/>
  <c r="L50" i="8"/>
  <c r="K50" i="8"/>
  <c r="J50" i="8"/>
  <c r="I50" i="8"/>
  <c r="D50" i="8"/>
  <c r="T49" i="8"/>
  <c r="S49" i="8"/>
  <c r="R49" i="8"/>
  <c r="Q49" i="8"/>
  <c r="P49" i="8"/>
  <c r="O49" i="8"/>
  <c r="N49" i="8"/>
  <c r="M49" i="8"/>
  <c r="L49" i="8"/>
  <c r="K49" i="8"/>
  <c r="J49" i="8"/>
  <c r="I49" i="8"/>
  <c r="D49" i="8"/>
  <c r="T48" i="8"/>
  <c r="S48" i="8"/>
  <c r="R48" i="8"/>
  <c r="Q48" i="8"/>
  <c r="P48" i="8"/>
  <c r="O48" i="8"/>
  <c r="N48" i="8"/>
  <c r="M48" i="8"/>
  <c r="L48" i="8"/>
  <c r="K48" i="8"/>
  <c r="J48" i="8"/>
  <c r="I48" i="8"/>
  <c r="D48" i="8"/>
  <c r="T47" i="8"/>
  <c r="S47" i="8"/>
  <c r="R47" i="8"/>
  <c r="Q47" i="8"/>
  <c r="P47" i="8"/>
  <c r="O47" i="8"/>
  <c r="N47" i="8"/>
  <c r="M47" i="8"/>
  <c r="L47" i="8"/>
  <c r="K47" i="8"/>
  <c r="J47" i="8"/>
  <c r="I47" i="8"/>
  <c r="D47" i="8"/>
  <c r="T46" i="8"/>
  <c r="S46" i="8"/>
  <c r="R46" i="8"/>
  <c r="Q46" i="8"/>
  <c r="P46" i="8"/>
  <c r="O46" i="8"/>
  <c r="N46" i="8"/>
  <c r="M46" i="8"/>
  <c r="L46" i="8"/>
  <c r="K46" i="8"/>
  <c r="J46" i="8"/>
  <c r="I46" i="8"/>
  <c r="D46" i="8"/>
  <c r="T45" i="8"/>
  <c r="S45" i="8"/>
  <c r="R45" i="8"/>
  <c r="Q45" i="8"/>
  <c r="P45" i="8"/>
  <c r="O45" i="8"/>
  <c r="N45" i="8"/>
  <c r="M45" i="8"/>
  <c r="L45" i="8"/>
  <c r="K45" i="8"/>
  <c r="J45" i="8"/>
  <c r="I45" i="8"/>
  <c r="D45" i="8"/>
  <c r="T44" i="8"/>
  <c r="S44" i="8"/>
  <c r="R44" i="8"/>
  <c r="Q44" i="8"/>
  <c r="P44" i="8"/>
  <c r="O44" i="8"/>
  <c r="N44" i="8"/>
  <c r="M44" i="8"/>
  <c r="L44" i="8"/>
  <c r="K44" i="8"/>
  <c r="J44" i="8"/>
  <c r="I44" i="8"/>
  <c r="D44" i="8"/>
  <c r="T43" i="8"/>
  <c r="S43" i="8"/>
  <c r="R43" i="8"/>
  <c r="Q43" i="8"/>
  <c r="P43" i="8"/>
  <c r="O43" i="8"/>
  <c r="N43" i="8"/>
  <c r="M43" i="8"/>
  <c r="L43" i="8"/>
  <c r="K43" i="8"/>
  <c r="J43" i="8"/>
  <c r="I43" i="8"/>
  <c r="D43" i="8"/>
  <c r="T42" i="8"/>
  <c r="S42" i="8"/>
  <c r="R42" i="8"/>
  <c r="Q42" i="8"/>
  <c r="P42" i="8"/>
  <c r="O42" i="8"/>
  <c r="N42" i="8"/>
  <c r="M42" i="8"/>
  <c r="L42" i="8"/>
  <c r="K42" i="8"/>
  <c r="J42" i="8"/>
  <c r="I42" i="8"/>
  <c r="D42" i="8"/>
  <c r="T41" i="8"/>
  <c r="S41" i="8"/>
  <c r="R41" i="8"/>
  <c r="Q41" i="8"/>
  <c r="P41" i="8"/>
  <c r="O41" i="8"/>
  <c r="N41" i="8"/>
  <c r="M41" i="8"/>
  <c r="L41" i="8"/>
  <c r="K41" i="8"/>
  <c r="J41" i="8"/>
  <c r="I41" i="8"/>
  <c r="D41" i="8"/>
  <c r="T40" i="8"/>
  <c r="S40" i="8"/>
  <c r="R40" i="8"/>
  <c r="Q40" i="8"/>
  <c r="P40" i="8"/>
  <c r="O40" i="8"/>
  <c r="N40" i="8"/>
  <c r="M40" i="8"/>
  <c r="L40" i="8"/>
  <c r="K40" i="8"/>
  <c r="J40" i="8"/>
  <c r="I40" i="8"/>
  <c r="D40" i="8"/>
  <c r="T39" i="8"/>
  <c r="S39" i="8"/>
  <c r="R39" i="8"/>
  <c r="Q39" i="8"/>
  <c r="P39" i="8"/>
  <c r="O39" i="8"/>
  <c r="N39" i="8"/>
  <c r="M39" i="8"/>
  <c r="L39" i="8"/>
  <c r="K39" i="8"/>
  <c r="J39" i="8"/>
  <c r="I39" i="8"/>
  <c r="D39" i="8"/>
  <c r="T38" i="8"/>
  <c r="S38" i="8"/>
  <c r="R38" i="8"/>
  <c r="Q38" i="8"/>
  <c r="P38" i="8"/>
  <c r="O38" i="8"/>
  <c r="N38" i="8"/>
  <c r="M38" i="8"/>
  <c r="L38" i="8"/>
  <c r="K38" i="8"/>
  <c r="J38" i="8"/>
  <c r="I38" i="8"/>
  <c r="D38" i="8"/>
  <c r="T37" i="8"/>
  <c r="S37" i="8"/>
  <c r="R37" i="8"/>
  <c r="Q37" i="8"/>
  <c r="P37" i="8"/>
  <c r="O37" i="8"/>
  <c r="N37" i="8"/>
  <c r="M37" i="8"/>
  <c r="L37" i="8"/>
  <c r="K37" i="8"/>
  <c r="J37" i="8"/>
  <c r="I37" i="8"/>
  <c r="D37" i="8"/>
  <c r="T36" i="8"/>
  <c r="S36" i="8"/>
  <c r="R36" i="8"/>
  <c r="Q36" i="8"/>
  <c r="P36" i="8"/>
  <c r="O36" i="8"/>
  <c r="N36" i="8"/>
  <c r="M36" i="8"/>
  <c r="L36" i="8"/>
  <c r="K36" i="8"/>
  <c r="J36" i="8"/>
  <c r="I36" i="8"/>
  <c r="D36" i="8"/>
  <c r="T35" i="8"/>
  <c r="S35" i="8"/>
  <c r="R35" i="8"/>
  <c r="Q35" i="8"/>
  <c r="P35" i="8"/>
  <c r="O35" i="8"/>
  <c r="N35" i="8"/>
  <c r="M35" i="8"/>
  <c r="L35" i="8"/>
  <c r="K35" i="8"/>
  <c r="J35" i="8"/>
  <c r="I35" i="8"/>
  <c r="D35" i="8"/>
  <c r="T34" i="8"/>
  <c r="S34" i="8"/>
  <c r="R34" i="8"/>
  <c r="Q34" i="8"/>
  <c r="P34" i="8"/>
  <c r="O34" i="8"/>
  <c r="N34" i="8"/>
  <c r="M34" i="8"/>
  <c r="L34" i="8"/>
  <c r="K34" i="8"/>
  <c r="J34" i="8"/>
  <c r="I34" i="8"/>
  <c r="D34" i="8"/>
  <c r="T33" i="8"/>
  <c r="S33" i="8"/>
  <c r="R33" i="8"/>
  <c r="Q33" i="8"/>
  <c r="P33" i="8"/>
  <c r="O33" i="8"/>
  <c r="N33" i="8"/>
  <c r="M33" i="8"/>
  <c r="L33" i="8"/>
  <c r="K33" i="8"/>
  <c r="J33" i="8"/>
  <c r="I33" i="8"/>
  <c r="D33" i="8"/>
  <c r="T32" i="8"/>
  <c r="S32" i="8"/>
  <c r="R32" i="8"/>
  <c r="Q32" i="8"/>
  <c r="P32" i="8"/>
  <c r="O32" i="8"/>
  <c r="N32" i="8"/>
  <c r="M32" i="8"/>
  <c r="L32" i="8"/>
  <c r="K32" i="8"/>
  <c r="J32" i="8"/>
  <c r="I32" i="8"/>
  <c r="D32" i="8"/>
  <c r="T31" i="8"/>
  <c r="S31" i="8"/>
  <c r="R31" i="8"/>
  <c r="Q31" i="8"/>
  <c r="P31" i="8"/>
  <c r="O31" i="8"/>
  <c r="N31" i="8"/>
  <c r="M31" i="8"/>
  <c r="L31" i="8"/>
  <c r="K31" i="8"/>
  <c r="J31" i="8"/>
  <c r="I31" i="8"/>
  <c r="D31" i="8"/>
  <c r="T30" i="8"/>
  <c r="S30" i="8"/>
  <c r="R30" i="8"/>
  <c r="Q30" i="8"/>
  <c r="P30" i="8"/>
  <c r="O30" i="8"/>
  <c r="N30" i="8"/>
  <c r="M30" i="8"/>
  <c r="L30" i="8"/>
  <c r="K30" i="8"/>
  <c r="J30" i="8"/>
  <c r="I30" i="8"/>
  <c r="D30" i="8"/>
  <c r="T29" i="8"/>
  <c r="S29" i="8"/>
  <c r="R29" i="8"/>
  <c r="Q29" i="8"/>
  <c r="P29" i="8"/>
  <c r="O29" i="8"/>
  <c r="N29" i="8"/>
  <c r="M29" i="8"/>
  <c r="L29" i="8"/>
  <c r="K29" i="8"/>
  <c r="J29" i="8"/>
  <c r="I29" i="8"/>
  <c r="D29" i="8"/>
  <c r="T28" i="8"/>
  <c r="S28" i="8"/>
  <c r="R28" i="8"/>
  <c r="Q28" i="8"/>
  <c r="P28" i="8"/>
  <c r="O28" i="8"/>
  <c r="N28" i="8"/>
  <c r="M28" i="8"/>
  <c r="L28" i="8"/>
  <c r="K28" i="8"/>
  <c r="J28" i="8"/>
  <c r="I28" i="8"/>
  <c r="D28" i="8"/>
  <c r="T27" i="8"/>
  <c r="S27" i="8"/>
  <c r="R27" i="8"/>
  <c r="Q27" i="8"/>
  <c r="P27" i="8"/>
  <c r="O27" i="8"/>
  <c r="N27" i="8"/>
  <c r="M27" i="8"/>
  <c r="L27" i="8"/>
  <c r="K27" i="8"/>
  <c r="J27" i="8"/>
  <c r="I27" i="8"/>
  <c r="D27" i="8"/>
  <c r="T26" i="8"/>
  <c r="S26" i="8"/>
  <c r="R26" i="8"/>
  <c r="Q26" i="8"/>
  <c r="P26" i="8"/>
  <c r="O26" i="8"/>
  <c r="N26" i="8"/>
  <c r="M26" i="8"/>
  <c r="L26" i="8"/>
  <c r="K26" i="8"/>
  <c r="J26" i="8"/>
  <c r="I26" i="8"/>
  <c r="D26" i="8"/>
  <c r="T25" i="8"/>
  <c r="S25" i="8"/>
  <c r="R25" i="8"/>
  <c r="Q25" i="8"/>
  <c r="P25" i="8"/>
  <c r="O25" i="8"/>
  <c r="N25" i="8"/>
  <c r="M25" i="8"/>
  <c r="L25" i="8"/>
  <c r="K25" i="8"/>
  <c r="J25" i="8"/>
  <c r="I25" i="8"/>
  <c r="D25" i="8"/>
  <c r="T24" i="8"/>
  <c r="S24" i="8"/>
  <c r="R24" i="8"/>
  <c r="Q24" i="8"/>
  <c r="P24" i="8"/>
  <c r="O24" i="8"/>
  <c r="N24" i="8"/>
  <c r="M24" i="8"/>
  <c r="L24" i="8"/>
  <c r="K24" i="8"/>
  <c r="J24" i="8"/>
  <c r="I24" i="8"/>
  <c r="D24" i="8"/>
  <c r="T23" i="8"/>
  <c r="S23" i="8"/>
  <c r="R23" i="8"/>
  <c r="Q23" i="8"/>
  <c r="P23" i="8"/>
  <c r="O23" i="8"/>
  <c r="N23" i="8"/>
  <c r="M23" i="8"/>
  <c r="L23" i="8"/>
  <c r="K23" i="8"/>
  <c r="J23" i="8"/>
  <c r="I23" i="8"/>
  <c r="D23" i="8"/>
  <c r="T22" i="8"/>
  <c r="S22" i="8"/>
  <c r="R22" i="8"/>
  <c r="Q22" i="8"/>
  <c r="P22" i="8"/>
  <c r="O22" i="8"/>
  <c r="N22" i="8"/>
  <c r="M22" i="8"/>
  <c r="L22" i="8"/>
  <c r="K22" i="8"/>
  <c r="J22" i="8"/>
  <c r="I22" i="8"/>
  <c r="D22" i="8"/>
  <c r="T21" i="8"/>
  <c r="S21" i="8"/>
  <c r="R21" i="8"/>
  <c r="Q21" i="8"/>
  <c r="P21" i="8"/>
  <c r="O21" i="8"/>
  <c r="N21" i="8"/>
  <c r="M21" i="8"/>
  <c r="L21" i="8"/>
  <c r="K21" i="8"/>
  <c r="J21" i="8"/>
  <c r="I21" i="8"/>
  <c r="D21" i="8"/>
  <c r="T20" i="8"/>
  <c r="S20" i="8"/>
  <c r="R20" i="8"/>
  <c r="Q20" i="8"/>
  <c r="P20" i="8"/>
  <c r="O20" i="8"/>
  <c r="N20" i="8"/>
  <c r="M20" i="8"/>
  <c r="L20" i="8"/>
  <c r="K20" i="8"/>
  <c r="J20" i="8"/>
  <c r="I20" i="8"/>
  <c r="D20" i="8"/>
  <c r="T19" i="8"/>
  <c r="S19" i="8"/>
  <c r="R19" i="8"/>
  <c r="Q19" i="8"/>
  <c r="P19" i="8"/>
  <c r="O19" i="8"/>
  <c r="N19" i="8"/>
  <c r="M19" i="8"/>
  <c r="L19" i="8"/>
  <c r="K19" i="8"/>
  <c r="J19" i="8"/>
  <c r="I19" i="8"/>
  <c r="D19" i="8"/>
  <c r="T18" i="8"/>
  <c r="S18" i="8"/>
  <c r="R18" i="8"/>
  <c r="Q18" i="8"/>
  <c r="P18" i="8"/>
  <c r="O18" i="8"/>
  <c r="N18" i="8"/>
  <c r="M18" i="8"/>
  <c r="L18" i="8"/>
  <c r="K18" i="8"/>
  <c r="J18" i="8"/>
  <c r="I18" i="8"/>
  <c r="D18" i="8"/>
  <c r="T17" i="8"/>
  <c r="S17" i="8"/>
  <c r="R17" i="8"/>
  <c r="Q17" i="8"/>
  <c r="P17" i="8"/>
  <c r="O17" i="8"/>
  <c r="N17" i="8"/>
  <c r="M17" i="8"/>
  <c r="L17" i="8"/>
  <c r="K17" i="8"/>
  <c r="J17" i="8"/>
  <c r="I17" i="8"/>
  <c r="D17" i="8"/>
  <c r="T16" i="8"/>
  <c r="S16" i="8"/>
  <c r="R16" i="8"/>
  <c r="Q16" i="8"/>
  <c r="P16" i="8"/>
  <c r="O16" i="8"/>
  <c r="N16" i="8"/>
  <c r="M16" i="8"/>
  <c r="L16" i="8"/>
  <c r="K16" i="8"/>
  <c r="J16" i="8"/>
  <c r="I16" i="8"/>
  <c r="D16" i="8"/>
  <c r="T15" i="8"/>
  <c r="S15" i="8"/>
  <c r="R15" i="8"/>
  <c r="Q15" i="8"/>
  <c r="P15" i="8"/>
  <c r="O15" i="8"/>
  <c r="N15" i="8"/>
  <c r="M15" i="8"/>
  <c r="L15" i="8"/>
  <c r="K15" i="8"/>
  <c r="J15" i="8"/>
  <c r="I15" i="8"/>
  <c r="D15" i="8"/>
  <c r="T14" i="8"/>
  <c r="S14" i="8"/>
  <c r="R14" i="8"/>
  <c r="Q14" i="8"/>
  <c r="P14" i="8"/>
  <c r="O14" i="8"/>
  <c r="N14" i="8"/>
  <c r="M14" i="8"/>
  <c r="L14" i="8"/>
  <c r="K14" i="8"/>
  <c r="J14" i="8"/>
  <c r="I14" i="8"/>
  <c r="D14" i="8"/>
  <c r="T13" i="8"/>
  <c r="S13" i="8"/>
  <c r="R13" i="8"/>
  <c r="Q13" i="8"/>
  <c r="P13" i="8"/>
  <c r="O13" i="8"/>
  <c r="N13" i="8"/>
  <c r="M13" i="8"/>
  <c r="L13" i="8"/>
  <c r="K13" i="8"/>
  <c r="J13" i="8"/>
  <c r="I13" i="8"/>
  <c r="D13" i="8"/>
  <c r="T12" i="8"/>
  <c r="S12" i="8"/>
  <c r="R12" i="8"/>
  <c r="Q12" i="8"/>
  <c r="P12" i="8"/>
  <c r="O12" i="8"/>
  <c r="N12" i="8"/>
  <c r="M12" i="8"/>
  <c r="L12" i="8"/>
  <c r="K12" i="8"/>
  <c r="J12" i="8"/>
  <c r="I12" i="8"/>
  <c r="D12" i="8"/>
  <c r="T11" i="8"/>
  <c r="S11" i="8"/>
  <c r="R11" i="8"/>
  <c r="Q11" i="8"/>
  <c r="P11" i="8"/>
  <c r="O11" i="8"/>
  <c r="N11" i="8"/>
  <c r="M11" i="8"/>
  <c r="L11" i="8"/>
  <c r="K11" i="8"/>
  <c r="J11" i="8"/>
  <c r="I11" i="8"/>
  <c r="D11" i="8"/>
  <c r="T10" i="8"/>
  <c r="S10" i="8"/>
  <c r="R10" i="8"/>
  <c r="Q10" i="8"/>
  <c r="P10" i="8"/>
  <c r="O10" i="8"/>
  <c r="N10" i="8"/>
  <c r="M10" i="8"/>
  <c r="L10" i="8"/>
  <c r="K10" i="8"/>
  <c r="J10" i="8"/>
  <c r="I10" i="8"/>
  <c r="D10" i="8"/>
  <c r="T9" i="8"/>
  <c r="S9" i="8"/>
  <c r="R9" i="8"/>
  <c r="Q9" i="8"/>
  <c r="P9" i="8"/>
  <c r="O9" i="8"/>
  <c r="N9" i="8"/>
  <c r="M9" i="8"/>
  <c r="L9" i="8"/>
  <c r="K9" i="8"/>
  <c r="J9" i="8"/>
  <c r="I9" i="8"/>
  <c r="D9" i="8"/>
  <c r="T8" i="8"/>
  <c r="S8" i="8"/>
  <c r="R8" i="8"/>
  <c r="Q8" i="8"/>
  <c r="P8" i="8"/>
  <c r="O8" i="8"/>
  <c r="N8" i="8"/>
  <c r="M8" i="8"/>
  <c r="L8" i="8"/>
  <c r="K8" i="8"/>
  <c r="J8" i="8"/>
  <c r="I8" i="8"/>
  <c r="D8" i="8"/>
  <c r="T7" i="8"/>
  <c r="S7" i="8"/>
  <c r="R7" i="8"/>
  <c r="Q7" i="8"/>
  <c r="P7" i="8"/>
  <c r="O7" i="8"/>
  <c r="N7" i="8"/>
  <c r="M7" i="8"/>
  <c r="L7" i="8"/>
  <c r="K7" i="8"/>
  <c r="J7" i="8"/>
  <c r="I7" i="8"/>
  <c r="D7" i="8"/>
  <c r="T6" i="8"/>
  <c r="S6" i="8"/>
  <c r="R6" i="8"/>
  <c r="Q6" i="8"/>
  <c r="P6" i="8"/>
  <c r="O6" i="8"/>
  <c r="N6" i="8"/>
  <c r="M6" i="8"/>
  <c r="L6" i="8"/>
  <c r="K6" i="8"/>
  <c r="J6" i="8"/>
  <c r="I6" i="8"/>
  <c r="D6" i="8"/>
  <c r="T5" i="8"/>
  <c r="S5" i="8"/>
  <c r="R5" i="8"/>
  <c r="Q5" i="8"/>
  <c r="P5" i="8"/>
  <c r="O5" i="8"/>
  <c r="N5" i="8"/>
  <c r="M5" i="8"/>
  <c r="L5" i="8"/>
  <c r="K5" i="8"/>
  <c r="J5" i="8"/>
  <c r="I5" i="8"/>
  <c r="D5" i="8"/>
  <c r="T4" i="8"/>
  <c r="S4" i="8"/>
  <c r="R4" i="8"/>
  <c r="Q4" i="8"/>
  <c r="P4" i="8"/>
  <c r="O4" i="8"/>
  <c r="N4" i="8"/>
  <c r="M4" i="8"/>
  <c r="L4" i="8"/>
  <c r="K4" i="8"/>
  <c r="J4" i="8"/>
  <c r="I4" i="8"/>
  <c r="D4" i="8"/>
  <c r="T3" i="8"/>
  <c r="S3" i="8"/>
  <c r="R3" i="8"/>
  <c r="Q3" i="8"/>
  <c r="P3" i="8"/>
  <c r="O3" i="8"/>
  <c r="N3" i="8"/>
  <c r="M3" i="8"/>
  <c r="L3" i="8"/>
  <c r="K3" i="8"/>
  <c r="J3" i="8"/>
  <c r="I3" i="8"/>
  <c r="D3" i="8"/>
  <c r="T2" i="8"/>
  <c r="S2" i="8"/>
  <c r="R2" i="8"/>
  <c r="Q2" i="8"/>
  <c r="P2" i="8"/>
  <c r="O2" i="8"/>
  <c r="N2" i="8"/>
  <c r="M2" i="8"/>
  <c r="L2" i="8"/>
  <c r="K2" i="8"/>
  <c r="J2" i="8"/>
  <c r="I2" i="8"/>
  <c r="D2" i="8"/>
  <c r="H41" i="6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2" i="1"/>
  <c r="H29" i="3"/>
  <c r="E34" i="5"/>
  <c r="E33" i="5" l="1"/>
  <c r="E32" i="5" l="1"/>
  <c r="E31" i="5"/>
  <c r="E26" i="5" l="1"/>
  <c r="E24" i="5"/>
  <c r="E25" i="5"/>
  <c r="E23" i="5" l="1"/>
  <c r="E22" i="5"/>
  <c r="E21" i="5"/>
  <c r="E20" i="5"/>
  <c r="E19" i="5"/>
  <c r="C10" i="5" l="1"/>
  <c r="D10" i="5"/>
  <c r="E10" i="5"/>
  <c r="B10" i="5"/>
  <c r="G6" i="5"/>
  <c r="G10" i="5" s="1"/>
  <c r="F6" i="5"/>
  <c r="F10" i="5" s="1"/>
  <c r="E1" i="4" l="1"/>
  <c r="AB4" i="3"/>
  <c r="AB5" i="3"/>
  <c r="AB6" i="3"/>
  <c r="AB7" i="3"/>
  <c r="AB8" i="3"/>
  <c r="AB9" i="3"/>
  <c r="AB10" i="3"/>
  <c r="AB11" i="3"/>
  <c r="AB12" i="3"/>
  <c r="AB13" i="3"/>
  <c r="AB14" i="3"/>
  <c r="AB15" i="3"/>
  <c r="AB16" i="3"/>
  <c r="AB17" i="3"/>
  <c r="AB18" i="3"/>
  <c r="AB19" i="3"/>
  <c r="AB20" i="3"/>
  <c r="AB21" i="3"/>
  <c r="AB22" i="3"/>
  <c r="AB23" i="3"/>
  <c r="AB24" i="3"/>
  <c r="AB25" i="3"/>
  <c r="AB26" i="3"/>
  <c r="AB27" i="3"/>
  <c r="AB28" i="3"/>
  <c r="AB29" i="3"/>
  <c r="AB30" i="3"/>
  <c r="AB31" i="3"/>
  <c r="AB32" i="3"/>
  <c r="AB33" i="3"/>
  <c r="AB34" i="3"/>
  <c r="AB35" i="3"/>
  <c r="AB36" i="3"/>
  <c r="AB37" i="3"/>
  <c r="AB38" i="3"/>
  <c r="AB39" i="3"/>
  <c r="AB40" i="3"/>
  <c r="AB41" i="3"/>
  <c r="AB42" i="3"/>
  <c r="AB43" i="3"/>
  <c r="AB44" i="3"/>
  <c r="AB45" i="3"/>
  <c r="AB46" i="3"/>
  <c r="AB47" i="3"/>
  <c r="AB48" i="3"/>
  <c r="AB49" i="3"/>
  <c r="AB50" i="3"/>
  <c r="AB51" i="3"/>
  <c r="AB3" i="3"/>
  <c r="Z4" i="3"/>
  <c r="Z5" i="3"/>
  <c r="Z6" i="3"/>
  <c r="Z7" i="3"/>
  <c r="Z8" i="3"/>
  <c r="Z9" i="3"/>
  <c r="Z10" i="3"/>
  <c r="Z11" i="3"/>
  <c r="Z12" i="3"/>
  <c r="Z13" i="3"/>
  <c r="Z14" i="3"/>
  <c r="Z15" i="3"/>
  <c r="Z16" i="3"/>
  <c r="Z17" i="3"/>
  <c r="Z18" i="3"/>
  <c r="Z19" i="3"/>
  <c r="Z20" i="3"/>
  <c r="Z21" i="3"/>
  <c r="Z22" i="3"/>
  <c r="Z23" i="3"/>
  <c r="Z24" i="3"/>
  <c r="Z25" i="3"/>
  <c r="Z26" i="3"/>
  <c r="Z27" i="3"/>
  <c r="Z28" i="3"/>
  <c r="Z29" i="3"/>
  <c r="Z30" i="3"/>
  <c r="Z31" i="3"/>
  <c r="Z32" i="3"/>
  <c r="Z33" i="3"/>
  <c r="Z34" i="3"/>
  <c r="Z35" i="3"/>
  <c r="Z36" i="3"/>
  <c r="Z37" i="3"/>
  <c r="Z38" i="3"/>
  <c r="Z39" i="3"/>
  <c r="Z40" i="3"/>
  <c r="Z41" i="3"/>
  <c r="Z42" i="3"/>
  <c r="Z43" i="3"/>
  <c r="Z44" i="3"/>
  <c r="Z45" i="3"/>
  <c r="Z46" i="3"/>
  <c r="Z47" i="3"/>
  <c r="Z48" i="3"/>
  <c r="Z49" i="3"/>
  <c r="Z50" i="3"/>
  <c r="Z51" i="3"/>
  <c r="Z3" i="3"/>
  <c r="X4" i="3"/>
  <c r="X5" i="3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32" i="3"/>
  <c r="X33" i="3"/>
  <c r="X34" i="3"/>
  <c r="X35" i="3"/>
  <c r="X36" i="3"/>
  <c r="X37" i="3"/>
  <c r="X38" i="3"/>
  <c r="X39" i="3"/>
  <c r="X40" i="3"/>
  <c r="X41" i="3"/>
  <c r="X42" i="3"/>
  <c r="X43" i="3"/>
  <c r="X44" i="3"/>
  <c r="X45" i="3"/>
  <c r="X46" i="3"/>
  <c r="X47" i="3"/>
  <c r="X48" i="3"/>
  <c r="X49" i="3"/>
  <c r="X50" i="3"/>
  <c r="X51" i="3"/>
  <c r="X3" i="3"/>
  <c r="V4" i="3"/>
  <c r="V5" i="3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V34" i="3"/>
  <c r="V35" i="3"/>
  <c r="V36" i="3"/>
  <c r="V37" i="3"/>
  <c r="V38" i="3"/>
  <c r="V39" i="3"/>
  <c r="V40" i="3"/>
  <c r="V41" i="3"/>
  <c r="V42" i="3"/>
  <c r="V43" i="3"/>
  <c r="V44" i="3"/>
  <c r="V45" i="3"/>
  <c r="V46" i="3"/>
  <c r="V47" i="3"/>
  <c r="V48" i="3"/>
  <c r="V49" i="3"/>
  <c r="V50" i="3"/>
  <c r="V51" i="3"/>
  <c r="V3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3" i="3"/>
  <c r="H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3" i="3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3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F5" i="3" l="1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4" i="3"/>
  <c r="F3" i="3"/>
  <c r="S21" i="2"/>
  <c r="AC22" i="3" s="1"/>
  <c r="R21" i="2"/>
  <c r="AA22" i="3" s="1"/>
  <c r="Q21" i="2"/>
  <c r="Y22" i="3" s="1"/>
  <c r="P21" i="2"/>
  <c r="W22" i="3" s="1"/>
  <c r="O21" i="2"/>
  <c r="U22" i="3" s="1"/>
  <c r="N21" i="2"/>
  <c r="S22" i="3" s="1"/>
  <c r="M21" i="2"/>
  <c r="Q22" i="3" s="1"/>
  <c r="L21" i="2"/>
  <c r="O22" i="3" s="1"/>
  <c r="K21" i="2"/>
  <c r="M22" i="3" s="1"/>
  <c r="J21" i="2"/>
  <c r="K22" i="3" s="1"/>
  <c r="I21" i="2"/>
  <c r="I22" i="3" s="1"/>
  <c r="H21" i="2"/>
  <c r="G22" i="3" s="1"/>
  <c r="S48" i="2" l="1"/>
  <c r="S47" i="2"/>
  <c r="S44" i="2"/>
  <c r="S42" i="2"/>
  <c r="S41" i="2"/>
  <c r="S39" i="2"/>
  <c r="S35" i="2"/>
  <c r="S33" i="2"/>
  <c r="S25" i="2"/>
  <c r="S18" i="2"/>
  <c r="S13" i="2"/>
  <c r="R48" i="2"/>
  <c r="R42" i="2"/>
  <c r="R39" i="2"/>
  <c r="R35" i="2"/>
  <c r="R25" i="2"/>
  <c r="R18" i="2"/>
  <c r="R13" i="2"/>
  <c r="Q48" i="2"/>
  <c r="Q47" i="2"/>
  <c r="Q42" i="2"/>
  <c r="Q41" i="2"/>
  <c r="Q18" i="2"/>
  <c r="Q13" i="2"/>
  <c r="P48" i="2"/>
  <c r="P47" i="2"/>
  <c r="P44" i="2"/>
  <c r="P42" i="2"/>
  <c r="P41" i="2"/>
  <c r="P35" i="2"/>
  <c r="P33" i="2"/>
  <c r="P18" i="2"/>
  <c r="P13" i="2"/>
  <c r="H6" i="1"/>
  <c r="AC14" i="3" l="1"/>
  <c r="AA14" i="3"/>
  <c r="AC19" i="3"/>
  <c r="AA19" i="3"/>
  <c r="AC34" i="3"/>
  <c r="AA43" i="3"/>
  <c r="AA49" i="3"/>
  <c r="AC43" i="3"/>
  <c r="AC49" i="3"/>
  <c r="S50" i="2"/>
  <c r="P39" i="2"/>
  <c r="Q33" i="2"/>
  <c r="Q44" i="2"/>
  <c r="Q39" i="2"/>
  <c r="AC40" i="3" s="1"/>
  <c r="Q35" i="2"/>
  <c r="R41" i="2"/>
  <c r="AA42" i="3" s="1"/>
  <c r="R47" i="2"/>
  <c r="AA48" i="3" s="1"/>
  <c r="R33" i="2"/>
  <c r="AA34" i="3" s="1"/>
  <c r="R44" i="2"/>
  <c r="S36" i="2"/>
  <c r="P10" i="2"/>
  <c r="P9" i="2"/>
  <c r="Q10" i="2"/>
  <c r="Q9" i="2"/>
  <c r="R10" i="2"/>
  <c r="R9" i="2"/>
  <c r="S9" i="2"/>
  <c r="S10" i="2"/>
  <c r="R3" i="2"/>
  <c r="S3" i="2"/>
  <c r="S12" i="2"/>
  <c r="S27" i="2"/>
  <c r="S32" i="2"/>
  <c r="S23" i="2"/>
  <c r="S28" i="2"/>
  <c r="S7" i="2"/>
  <c r="S17" i="2"/>
  <c r="S40" i="2"/>
  <c r="S34" i="2"/>
  <c r="S45" i="2"/>
  <c r="S43" i="2"/>
  <c r="S15" i="2"/>
  <c r="S30" i="2"/>
  <c r="S37" i="2"/>
  <c r="S19" i="2"/>
  <c r="S2" i="2"/>
  <c r="S26" i="2"/>
  <c r="S5" i="2"/>
  <c r="S20" i="2"/>
  <c r="S38" i="2"/>
  <c r="S49" i="2"/>
  <c r="S11" i="2"/>
  <c r="S22" i="2"/>
  <c r="S6" i="2"/>
  <c r="S8" i="2"/>
  <c r="S24" i="2"/>
  <c r="AC25" i="3" s="1"/>
  <c r="S46" i="2"/>
  <c r="S4" i="2"/>
  <c r="S14" i="2"/>
  <c r="S16" i="2"/>
  <c r="S29" i="2"/>
  <c r="S31" i="2"/>
  <c r="R8" i="2"/>
  <c r="R22" i="2"/>
  <c r="R24" i="2"/>
  <c r="R36" i="2"/>
  <c r="R31" i="2"/>
  <c r="R19" i="2"/>
  <c r="R37" i="2"/>
  <c r="R7" i="2"/>
  <c r="R28" i="2"/>
  <c r="R23" i="2"/>
  <c r="R29" i="2"/>
  <c r="R16" i="2"/>
  <c r="R11" i="2"/>
  <c r="R14" i="2"/>
  <c r="R46" i="2"/>
  <c r="R50" i="2"/>
  <c r="R2" i="2"/>
  <c r="R17" i="2"/>
  <c r="R40" i="2"/>
  <c r="R43" i="2"/>
  <c r="R5" i="2"/>
  <c r="R20" i="2"/>
  <c r="R30" i="2"/>
  <c r="R32" i="2"/>
  <c r="R27" i="2"/>
  <c r="R45" i="2"/>
  <c r="Q40" i="2"/>
  <c r="Q3" i="2"/>
  <c r="Q37" i="2"/>
  <c r="Q12" i="2"/>
  <c r="Q5" i="2"/>
  <c r="Q24" i="2"/>
  <c r="Q49" i="2"/>
  <c r="Q22" i="2"/>
  <c r="Q38" i="2"/>
  <c r="Q4" i="2"/>
  <c r="Q14" i="2"/>
  <c r="Q29" i="2"/>
  <c r="Q31" i="2"/>
  <c r="Q2" i="2"/>
  <c r="Q25" i="2"/>
  <c r="Q27" i="2"/>
  <c r="Q19" i="2"/>
  <c r="Q23" i="2"/>
  <c r="Q34" i="2"/>
  <c r="P7" i="2"/>
  <c r="P19" i="2"/>
  <c r="P37" i="2"/>
  <c r="P31" i="2"/>
  <c r="P28" i="2"/>
  <c r="P14" i="2"/>
  <c r="P50" i="2"/>
  <c r="P17" i="2"/>
  <c r="P30" i="2"/>
  <c r="P32" i="2"/>
  <c r="P40" i="2"/>
  <c r="P5" i="2"/>
  <c r="P43" i="2"/>
  <c r="AA15" i="3" l="1"/>
  <c r="AC26" i="3"/>
  <c r="AC45" i="3"/>
  <c r="AC36" i="3"/>
  <c r="AC6" i="3"/>
  <c r="AC28" i="3"/>
  <c r="AC42" i="3"/>
  <c r="AA36" i="3"/>
  <c r="AA28" i="3"/>
  <c r="AC9" i="3"/>
  <c r="AC13" i="3"/>
  <c r="AC48" i="3"/>
  <c r="AC32" i="3"/>
  <c r="AC3" i="3"/>
  <c r="AC41" i="3"/>
  <c r="AC4" i="3"/>
  <c r="AA38" i="3"/>
  <c r="AC30" i="3"/>
  <c r="AC23" i="3"/>
  <c r="AC20" i="3"/>
  <c r="AA4" i="3"/>
  <c r="AA20" i="3"/>
  <c r="AC12" i="3"/>
  <c r="AC38" i="3"/>
  <c r="AC37" i="3"/>
  <c r="AA40" i="3"/>
  <c r="AA6" i="3"/>
  <c r="AA32" i="3"/>
  <c r="AC15" i="3"/>
  <c r="AA45" i="3"/>
  <c r="AA23" i="3"/>
  <c r="AC39" i="3"/>
  <c r="AC24" i="3"/>
  <c r="AA41" i="3"/>
  <c r="AA30" i="3"/>
  <c r="AC33" i="3"/>
  <c r="P26" i="2"/>
  <c r="P46" i="2"/>
  <c r="P15" i="2"/>
  <c r="P27" i="2"/>
  <c r="P20" i="2"/>
  <c r="P11" i="2"/>
  <c r="AA12" i="3" s="1"/>
  <c r="P4" i="2"/>
  <c r="Q6" i="2"/>
  <c r="P34" i="2"/>
  <c r="Q8" i="2"/>
  <c r="P2" i="2"/>
  <c r="AA3" i="3" s="1"/>
  <c r="P12" i="2"/>
  <c r="Q16" i="2"/>
  <c r="Q32" i="2"/>
  <c r="R12" i="2"/>
  <c r="AA13" i="3" s="1"/>
  <c r="P29" i="2"/>
  <c r="P22" i="2"/>
  <c r="R26" i="2"/>
  <c r="AA27" i="3" s="1"/>
  <c r="P16" i="2"/>
  <c r="P3" i="2"/>
  <c r="Q46" i="2"/>
  <c r="Q20" i="2"/>
  <c r="Q36" i="2"/>
  <c r="R15" i="2"/>
  <c r="R4" i="2"/>
  <c r="AA5" i="3" s="1"/>
  <c r="P23" i="2"/>
  <c r="AA24" i="3" s="1"/>
  <c r="Q50" i="2"/>
  <c r="Q7" i="2"/>
  <c r="AC8" i="3" s="1"/>
  <c r="P49" i="2"/>
  <c r="R49" i="2"/>
  <c r="AA50" i="3" s="1"/>
  <c r="Q11" i="2"/>
  <c r="Q26" i="2"/>
  <c r="R34" i="2"/>
  <c r="AA35" i="3" s="1"/>
  <c r="Q43" i="2"/>
  <c r="R6" i="2"/>
  <c r="AA7" i="3" s="1"/>
  <c r="P24" i="2"/>
  <c r="Q17" i="2"/>
  <c r="P25" i="2"/>
  <c r="AA26" i="3" s="1"/>
  <c r="Q28" i="2"/>
  <c r="R38" i="2"/>
  <c r="P36" i="2"/>
  <c r="AA37" i="3" s="1"/>
  <c r="P6" i="2"/>
  <c r="P8" i="2"/>
  <c r="Q30" i="2"/>
  <c r="AC31" i="3" s="1"/>
  <c r="Q15" i="2"/>
  <c r="P38" i="2"/>
  <c r="AC11" i="3"/>
  <c r="AC10" i="3"/>
  <c r="AA10" i="3"/>
  <c r="AA11" i="3"/>
  <c r="Q45" i="2"/>
  <c r="AC46" i="3" s="1"/>
  <c r="AC51" i="3" l="1"/>
  <c r="AA39" i="3"/>
  <c r="AC44" i="3"/>
  <c r="AC47" i="3"/>
  <c r="AC21" i="3"/>
  <c r="AA46" i="3"/>
  <c r="AA25" i="3"/>
  <c r="AC17" i="3"/>
  <c r="AC29" i="3"/>
  <c r="AC18" i="3"/>
  <c r="AC50" i="3"/>
  <c r="AC5" i="3"/>
  <c r="AA47" i="3"/>
  <c r="AA51" i="3"/>
  <c r="AA29" i="3"/>
  <c r="AA21" i="3"/>
  <c r="AA31" i="3"/>
  <c r="AA33" i="3"/>
  <c r="AA17" i="3"/>
  <c r="AA18" i="3"/>
  <c r="AA44" i="3"/>
  <c r="AC35" i="3"/>
  <c r="AA16" i="3"/>
  <c r="AC7" i="3"/>
  <c r="AC27" i="3"/>
  <c r="AC16" i="3"/>
  <c r="AA8" i="3"/>
  <c r="AA9" i="3"/>
  <c r="P45" i="2"/>
  <c r="O48" i="2"/>
  <c r="Y49" i="3" s="1"/>
  <c r="O47" i="2"/>
  <c r="Y48" i="3" s="1"/>
  <c r="O44" i="2"/>
  <c r="Y45" i="3" s="1"/>
  <c r="O42" i="2"/>
  <c r="Y43" i="3" s="1"/>
  <c r="O41" i="2"/>
  <c r="Y42" i="3" s="1"/>
  <c r="O39" i="2"/>
  <c r="Y40" i="3" s="1"/>
  <c r="O35" i="2"/>
  <c r="Y36" i="3" s="1"/>
  <c r="O33" i="2"/>
  <c r="Y34" i="3" s="1"/>
  <c r="O18" i="2"/>
  <c r="Y19" i="3" s="1"/>
  <c r="O13" i="2"/>
  <c r="Y14" i="3" s="1"/>
  <c r="O6" i="2"/>
  <c r="Y7" i="3" s="1"/>
  <c r="N48" i="2"/>
  <c r="N47" i="2"/>
  <c r="N44" i="2"/>
  <c r="N42" i="2"/>
  <c r="N41" i="2"/>
  <c r="N39" i="2"/>
  <c r="N35" i="2"/>
  <c r="N33" i="2"/>
  <c r="N18" i="2"/>
  <c r="N13" i="2"/>
  <c r="N6" i="2"/>
  <c r="M48" i="2"/>
  <c r="M47" i="2"/>
  <c r="M44" i="2"/>
  <c r="M42" i="2"/>
  <c r="M41" i="2"/>
  <c r="M39" i="2"/>
  <c r="M35" i="2"/>
  <c r="M33" i="2"/>
  <c r="Q34" i="3" s="1"/>
  <c r="M18" i="2"/>
  <c r="M13" i="2"/>
  <c r="M6" i="2"/>
  <c r="L48" i="2"/>
  <c r="L47" i="2"/>
  <c r="L44" i="2"/>
  <c r="L42" i="2"/>
  <c r="L41" i="2"/>
  <c r="L39" i="2"/>
  <c r="L35" i="2"/>
  <c r="L33" i="2"/>
  <c r="L18" i="2"/>
  <c r="L13" i="2"/>
  <c r="L6" i="2"/>
  <c r="K47" i="2"/>
  <c r="K44" i="2"/>
  <c r="K41" i="2"/>
  <c r="K39" i="2"/>
  <c r="K35" i="2"/>
  <c r="K33" i="2"/>
  <c r="K18" i="2"/>
  <c r="J18" i="2"/>
  <c r="I47" i="2"/>
  <c r="I44" i="2"/>
  <c r="I43" i="1"/>
  <c r="H43" i="1"/>
  <c r="J43" i="1" s="1"/>
  <c r="H45" i="1"/>
  <c r="J45" i="1" s="1"/>
  <c r="H40" i="1"/>
  <c r="J40" i="1" s="1"/>
  <c r="I37" i="1"/>
  <c r="I36" i="1"/>
  <c r="I34" i="1"/>
  <c r="H34" i="1"/>
  <c r="J34" i="1" s="1"/>
  <c r="I32" i="1"/>
  <c r="H32" i="1"/>
  <c r="J32" i="1" s="1"/>
  <c r="I46" i="1"/>
  <c r="H46" i="1"/>
  <c r="J46" i="1" s="1"/>
  <c r="I31" i="1"/>
  <c r="H31" i="1"/>
  <c r="J31" i="1" s="1"/>
  <c r="I30" i="1"/>
  <c r="H30" i="1"/>
  <c r="J30" i="1" s="1"/>
  <c r="F30" i="1"/>
  <c r="I29" i="1"/>
  <c r="H29" i="1"/>
  <c r="J29" i="1" s="1"/>
  <c r="I27" i="1"/>
  <c r="H27" i="1"/>
  <c r="J27" i="1" s="1"/>
  <c r="I26" i="1"/>
  <c r="H26" i="1"/>
  <c r="J26" i="1" s="1"/>
  <c r="H25" i="1"/>
  <c r="J25" i="1" s="1"/>
  <c r="I24" i="1"/>
  <c r="H24" i="1"/>
  <c r="J24" i="1" s="1"/>
  <c r="H38" i="1"/>
  <c r="J38" i="1" s="1"/>
  <c r="I38" i="1"/>
  <c r="F38" i="1"/>
  <c r="J33" i="1"/>
  <c r="J35" i="1"/>
  <c r="J36" i="1"/>
  <c r="J37" i="1"/>
  <c r="J39" i="1"/>
  <c r="J41" i="1"/>
  <c r="J42" i="1"/>
  <c r="J44" i="1"/>
  <c r="J47" i="1"/>
  <c r="J48" i="1"/>
  <c r="F50" i="1"/>
  <c r="F49" i="1"/>
  <c r="I50" i="1"/>
  <c r="I49" i="1"/>
  <c r="H50" i="1"/>
  <c r="J50" i="1" s="1"/>
  <c r="H49" i="1"/>
  <c r="J49" i="1" s="1"/>
  <c r="I23" i="1"/>
  <c r="H23" i="1"/>
  <c r="J23" i="1" s="1"/>
  <c r="I22" i="1"/>
  <c r="H22" i="1"/>
  <c r="J22" i="1" s="1"/>
  <c r="F22" i="1"/>
  <c r="I21" i="1"/>
  <c r="H21" i="1"/>
  <c r="J21" i="1" s="1"/>
  <c r="H20" i="1"/>
  <c r="J20" i="1" s="1"/>
  <c r="F20" i="1"/>
  <c r="Q48" i="3" l="1"/>
  <c r="S42" i="3"/>
  <c r="O40" i="3"/>
  <c r="Q19" i="3"/>
  <c r="Q49" i="3"/>
  <c r="S43" i="3"/>
  <c r="Q36" i="3"/>
  <c r="W7" i="3"/>
  <c r="U36" i="3"/>
  <c r="W36" i="3"/>
  <c r="O42" i="3"/>
  <c r="S7" i="3"/>
  <c r="S45" i="3"/>
  <c r="U40" i="3"/>
  <c r="W40" i="3"/>
  <c r="S14" i="3"/>
  <c r="S48" i="3"/>
  <c r="U42" i="3"/>
  <c r="W42" i="3"/>
  <c r="Q40" i="3"/>
  <c r="S19" i="3"/>
  <c r="S49" i="3"/>
  <c r="U43" i="3"/>
  <c r="W43" i="3"/>
  <c r="O48" i="3"/>
  <c r="Q42" i="3"/>
  <c r="S34" i="3"/>
  <c r="U7" i="3"/>
  <c r="U45" i="3"/>
  <c r="W45" i="3"/>
  <c r="O19" i="3"/>
  <c r="S36" i="3"/>
  <c r="U14" i="3"/>
  <c r="W14" i="3"/>
  <c r="U48" i="3"/>
  <c r="W48" i="3"/>
  <c r="Q45" i="3"/>
  <c r="S40" i="3"/>
  <c r="U19" i="3"/>
  <c r="W19" i="3"/>
  <c r="U49" i="3"/>
  <c r="W49" i="3"/>
  <c r="U34" i="3"/>
  <c r="W34" i="3"/>
  <c r="I13" i="2"/>
  <c r="I33" i="2"/>
  <c r="I48" i="2"/>
  <c r="K42" i="2"/>
  <c r="O43" i="3" s="1"/>
  <c r="J6" i="2"/>
  <c r="I6" i="2"/>
  <c r="K48" i="2"/>
  <c r="I35" i="2"/>
  <c r="J13" i="2"/>
  <c r="I39" i="2"/>
  <c r="J35" i="2"/>
  <c r="I41" i="2"/>
  <c r="I42" i="2"/>
  <c r="J47" i="2"/>
  <c r="M25" i="2"/>
  <c r="J41" i="2"/>
  <c r="O7" i="2"/>
  <c r="Y8" i="3" s="1"/>
  <c r="J42" i="2"/>
  <c r="J48" i="2"/>
  <c r="K13" i="2"/>
  <c r="M14" i="3" s="1"/>
  <c r="I18" i="2"/>
  <c r="M19" i="3" s="1"/>
  <c r="J33" i="2"/>
  <c r="J44" i="2"/>
  <c r="J39" i="2"/>
  <c r="K6" i="2"/>
  <c r="M7" i="3" s="1"/>
  <c r="N25" i="2"/>
  <c r="I10" i="2"/>
  <c r="I9" i="2"/>
  <c r="J9" i="2"/>
  <c r="J10" i="2"/>
  <c r="K10" i="2"/>
  <c r="K9" i="2"/>
  <c r="L9" i="2"/>
  <c r="L10" i="2"/>
  <c r="M10" i="2"/>
  <c r="M9" i="2"/>
  <c r="N10" i="2"/>
  <c r="N9" i="2"/>
  <c r="O10" i="2"/>
  <c r="O9" i="2"/>
  <c r="I40" i="1"/>
  <c r="O3" i="2"/>
  <c r="Y4" i="3" s="1"/>
  <c r="O2" i="2"/>
  <c r="Y3" i="3" s="1"/>
  <c r="O40" i="2"/>
  <c r="Y41" i="3" s="1"/>
  <c r="O30" i="2"/>
  <c r="Y31" i="3" s="1"/>
  <c r="O15" i="2"/>
  <c r="Y16" i="3" s="1"/>
  <c r="O27" i="2"/>
  <c r="Y28" i="3" s="1"/>
  <c r="O43" i="2"/>
  <c r="Y44" i="3" s="1"/>
  <c r="O28" i="2"/>
  <c r="Y29" i="3" s="1"/>
  <c r="O36" i="2"/>
  <c r="Y37" i="3" s="1"/>
  <c r="O32" i="2"/>
  <c r="Y33" i="3" s="1"/>
  <c r="O17" i="2"/>
  <c r="Y18" i="3" s="1"/>
  <c r="O25" i="2"/>
  <c r="Y26" i="3" s="1"/>
  <c r="O37" i="2"/>
  <c r="Y38" i="3" s="1"/>
  <c r="O5" i="2"/>
  <c r="Y6" i="3" s="1"/>
  <c r="O26" i="2"/>
  <c r="Y27" i="3" s="1"/>
  <c r="O8" i="2"/>
  <c r="Y9" i="3" s="1"/>
  <c r="O49" i="2"/>
  <c r="Y50" i="3" s="1"/>
  <c r="O11" i="2"/>
  <c r="Y12" i="3" s="1"/>
  <c r="O22" i="2"/>
  <c r="Y23" i="3" s="1"/>
  <c r="O24" i="2"/>
  <c r="Y25" i="3" s="1"/>
  <c r="O38" i="2"/>
  <c r="Y39" i="3" s="1"/>
  <c r="O46" i="2"/>
  <c r="Y47" i="3" s="1"/>
  <c r="O14" i="2"/>
  <c r="Y15" i="3" s="1"/>
  <c r="O16" i="2"/>
  <c r="Y17" i="3" s="1"/>
  <c r="O29" i="2"/>
  <c r="Y30" i="3" s="1"/>
  <c r="O31" i="2"/>
  <c r="Y32" i="3" s="1"/>
  <c r="O4" i="2"/>
  <c r="Y5" i="3" s="1"/>
  <c r="O12" i="2"/>
  <c r="Y13" i="3" s="1"/>
  <c r="O19" i="2"/>
  <c r="Y20" i="3" s="1"/>
  <c r="O23" i="2"/>
  <c r="Y24" i="3" s="1"/>
  <c r="O34" i="2"/>
  <c r="Y35" i="3" s="1"/>
  <c r="O45" i="2"/>
  <c r="Y46" i="3" s="1"/>
  <c r="O50" i="2"/>
  <c r="Y51" i="3" s="1"/>
  <c r="N16" i="2"/>
  <c r="N43" i="2"/>
  <c r="N14" i="2"/>
  <c r="N30" i="2"/>
  <c r="I20" i="1"/>
  <c r="K36" i="2"/>
  <c r="N15" i="2"/>
  <c r="I45" i="1"/>
  <c r="N31" i="2"/>
  <c r="N23" i="2"/>
  <c r="N36" i="2"/>
  <c r="N26" i="2"/>
  <c r="N37" i="2"/>
  <c r="N3" i="2"/>
  <c r="N19" i="2"/>
  <c r="N7" i="2"/>
  <c r="K34" i="2"/>
  <c r="N2" i="2"/>
  <c r="N5" i="2"/>
  <c r="N50" i="2"/>
  <c r="N8" i="2"/>
  <c r="N11" i="2"/>
  <c r="N22" i="2"/>
  <c r="K24" i="2"/>
  <c r="N38" i="2"/>
  <c r="N46" i="2"/>
  <c r="M40" i="2"/>
  <c r="M27" i="2"/>
  <c r="M45" i="2"/>
  <c r="M12" i="2"/>
  <c r="J30" i="2"/>
  <c r="M37" i="2"/>
  <c r="M43" i="2"/>
  <c r="M7" i="2"/>
  <c r="M4" i="2"/>
  <c r="M28" i="2"/>
  <c r="M17" i="2"/>
  <c r="M32" i="2"/>
  <c r="M50" i="2"/>
  <c r="I8" i="2"/>
  <c r="M11" i="2"/>
  <c r="M22" i="2"/>
  <c r="M24" i="2"/>
  <c r="M49" i="2"/>
  <c r="M16" i="2"/>
  <c r="L37" i="2"/>
  <c r="L7" i="2"/>
  <c r="L14" i="2"/>
  <c r="L16" i="2"/>
  <c r="L29" i="2"/>
  <c r="L31" i="2"/>
  <c r="L43" i="2"/>
  <c r="L17" i="2"/>
  <c r="I30" i="2"/>
  <c r="L32" i="2"/>
  <c r="L27" i="2"/>
  <c r="L5" i="2"/>
  <c r="L26" i="2"/>
  <c r="L38" i="2"/>
  <c r="L46" i="2"/>
  <c r="L49" i="2"/>
  <c r="L25" i="2"/>
  <c r="L50" i="2"/>
  <c r="L2" i="2"/>
  <c r="L12" i="2"/>
  <c r="L19" i="2"/>
  <c r="L23" i="2"/>
  <c r="L34" i="2"/>
  <c r="K23" i="2"/>
  <c r="K14" i="2"/>
  <c r="K7" i="2"/>
  <c r="K25" i="2"/>
  <c r="K26" i="2"/>
  <c r="K38" i="2"/>
  <c r="J16" i="2"/>
  <c r="J29" i="2"/>
  <c r="J32" i="2"/>
  <c r="J3" i="2"/>
  <c r="J22" i="2"/>
  <c r="J24" i="2"/>
  <c r="J4" i="2"/>
  <c r="J27" i="2"/>
  <c r="I36" i="2"/>
  <c r="I3" i="2"/>
  <c r="I7" i="2"/>
  <c r="I11" i="2"/>
  <c r="I22" i="2"/>
  <c r="I46" i="2"/>
  <c r="I14" i="2"/>
  <c r="I16" i="2"/>
  <c r="I23" i="2"/>
  <c r="I34" i="2"/>
  <c r="S26" i="3" l="1"/>
  <c r="Y11" i="3"/>
  <c r="Y10" i="3"/>
  <c r="Q43" i="3"/>
  <c r="O49" i="3"/>
  <c r="Q7" i="3"/>
  <c r="O35" i="3"/>
  <c r="Q14" i="3"/>
  <c r="O34" i="3"/>
  <c r="O45" i="3"/>
  <c r="O24" i="3"/>
  <c r="O36" i="3"/>
  <c r="M25" i="3"/>
  <c r="S8" i="3"/>
  <c r="U51" i="3"/>
  <c r="W51" i="3"/>
  <c r="W37" i="3"/>
  <c r="U4" i="3"/>
  <c r="W4" i="3"/>
  <c r="M36" i="3"/>
  <c r="S23" i="3"/>
  <c r="U17" i="3"/>
  <c r="W17" i="3"/>
  <c r="W9" i="3"/>
  <c r="U29" i="3"/>
  <c r="U8" i="3"/>
  <c r="W8" i="3"/>
  <c r="M34" i="3"/>
  <c r="W15" i="3"/>
  <c r="W27" i="3"/>
  <c r="U44" i="3"/>
  <c r="W44" i="3"/>
  <c r="W10" i="3"/>
  <c r="W11" i="3"/>
  <c r="S38" i="3"/>
  <c r="U24" i="3"/>
  <c r="W24" i="3"/>
  <c r="W47" i="3"/>
  <c r="W6" i="3"/>
  <c r="Q26" i="3"/>
  <c r="M49" i="3"/>
  <c r="O7" i="3"/>
  <c r="O14" i="3"/>
  <c r="S51" i="3"/>
  <c r="W20" i="3"/>
  <c r="U39" i="3"/>
  <c r="W39" i="3"/>
  <c r="U38" i="3"/>
  <c r="W38" i="3"/>
  <c r="W16" i="3"/>
  <c r="M45" i="3"/>
  <c r="U13" i="3"/>
  <c r="W13" i="3"/>
  <c r="U26" i="3"/>
  <c r="W26" i="3"/>
  <c r="W31" i="3"/>
  <c r="Q8" i="3"/>
  <c r="S47" i="3"/>
  <c r="S44" i="3"/>
  <c r="U23" i="3"/>
  <c r="W23" i="3"/>
  <c r="U18" i="3"/>
  <c r="M43" i="3"/>
  <c r="M40" i="3"/>
  <c r="M48" i="3"/>
  <c r="M15" i="3"/>
  <c r="S17" i="3"/>
  <c r="W32" i="3"/>
  <c r="U12" i="3"/>
  <c r="W12" i="3"/>
  <c r="W3" i="3"/>
  <c r="M42" i="3"/>
  <c r="I26" i="2"/>
  <c r="I2" i="2"/>
  <c r="I38" i="2"/>
  <c r="J46" i="2"/>
  <c r="O47" i="3" s="1"/>
  <c r="K49" i="2"/>
  <c r="Q50" i="3" s="1"/>
  <c r="J11" i="2"/>
  <c r="I40" i="2"/>
  <c r="I4" i="2"/>
  <c r="K29" i="2"/>
  <c r="M30" i="3" s="1"/>
  <c r="I50" i="2"/>
  <c r="J17" i="2"/>
  <c r="K11" i="2"/>
  <c r="J8" i="2"/>
  <c r="I31" i="2"/>
  <c r="J49" i="2"/>
  <c r="J43" i="2"/>
  <c r="K15" i="2"/>
  <c r="J2" i="2"/>
  <c r="L22" i="2"/>
  <c r="M3" i="2"/>
  <c r="L36" i="2"/>
  <c r="I25" i="2"/>
  <c r="J5" i="2"/>
  <c r="O6" i="3" s="1"/>
  <c r="J31" i="2"/>
  <c r="K40" i="2"/>
  <c r="M14" i="2"/>
  <c r="Q15" i="3" s="1"/>
  <c r="M8" i="2"/>
  <c r="U9" i="3" s="1"/>
  <c r="I29" i="2"/>
  <c r="J19" i="2"/>
  <c r="J37" i="2"/>
  <c r="L15" i="2"/>
  <c r="K17" i="2"/>
  <c r="J12" i="2"/>
  <c r="L3" i="2"/>
  <c r="I43" i="2"/>
  <c r="I27" i="2"/>
  <c r="J38" i="2"/>
  <c r="K27" i="2"/>
  <c r="M31" i="2"/>
  <c r="U32" i="3" s="1"/>
  <c r="M15" i="2"/>
  <c r="N17" i="2"/>
  <c r="S18" i="3" s="1"/>
  <c r="J40" i="2"/>
  <c r="N40" i="2"/>
  <c r="W41" i="3" s="1"/>
  <c r="M19" i="2"/>
  <c r="U20" i="3" s="1"/>
  <c r="K31" i="2"/>
  <c r="M30" i="2"/>
  <c r="I5" i="2"/>
  <c r="I24" i="2"/>
  <c r="J26" i="2"/>
  <c r="K22" i="2"/>
  <c r="M23" i="3" s="1"/>
  <c r="K16" i="2"/>
  <c r="M17" i="3" s="1"/>
  <c r="L24" i="2"/>
  <c r="O25" i="3" s="1"/>
  <c r="L4" i="2"/>
  <c r="M29" i="2"/>
  <c r="N49" i="2"/>
  <c r="S50" i="3" s="1"/>
  <c r="K43" i="2"/>
  <c r="M44" i="3" s="1"/>
  <c r="M23" i="2"/>
  <c r="Q24" i="3" s="1"/>
  <c r="K2" i="2"/>
  <c r="M3" i="3" s="1"/>
  <c r="K12" i="2"/>
  <c r="Q13" i="3" s="1"/>
  <c r="N29" i="2"/>
  <c r="W30" i="3" s="1"/>
  <c r="K50" i="2"/>
  <c r="Q51" i="3" s="1"/>
  <c r="K3" i="2"/>
  <c r="M4" i="3" s="1"/>
  <c r="J15" i="2"/>
  <c r="I15" i="2"/>
  <c r="K19" i="2"/>
  <c r="M20" i="3" s="1"/>
  <c r="I49" i="2"/>
  <c r="I17" i="2"/>
  <c r="J7" i="2"/>
  <c r="O8" i="3" s="1"/>
  <c r="K8" i="2"/>
  <c r="M9" i="3" s="1"/>
  <c r="K4" i="2"/>
  <c r="M5" i="3" s="1"/>
  <c r="L11" i="2"/>
  <c r="O12" i="3" s="1"/>
  <c r="L30" i="2"/>
  <c r="O31" i="3" s="1"/>
  <c r="L28" i="2"/>
  <c r="N24" i="2"/>
  <c r="S25" i="3" s="1"/>
  <c r="N34" i="2"/>
  <c r="W35" i="3" s="1"/>
  <c r="N45" i="2"/>
  <c r="W46" i="3" s="1"/>
  <c r="K30" i="2"/>
  <c r="M31" i="3" s="1"/>
  <c r="L40" i="2"/>
  <c r="N4" i="2"/>
  <c r="S5" i="3" s="1"/>
  <c r="J36" i="2"/>
  <c r="I37" i="2"/>
  <c r="J28" i="2"/>
  <c r="I28" i="2"/>
  <c r="J14" i="2"/>
  <c r="O15" i="3" s="1"/>
  <c r="K32" i="2"/>
  <c r="L8" i="2"/>
  <c r="O9" i="3" s="1"/>
  <c r="M46" i="2"/>
  <c r="M5" i="2"/>
  <c r="N12" i="2"/>
  <c r="S13" i="3" s="1"/>
  <c r="J50" i="2"/>
  <c r="J23" i="2"/>
  <c r="N28" i="2"/>
  <c r="S29" i="3" s="1"/>
  <c r="J25" i="2"/>
  <c r="O26" i="3" s="1"/>
  <c r="I19" i="2"/>
  <c r="I12" i="2"/>
  <c r="I32" i="2"/>
  <c r="K46" i="2"/>
  <c r="M47" i="3" s="1"/>
  <c r="K5" i="2"/>
  <c r="M6" i="3" s="1"/>
  <c r="M38" i="2"/>
  <c r="Q39" i="3" s="1"/>
  <c r="M26" i="2"/>
  <c r="Q27" i="3" s="1"/>
  <c r="M2" i="2"/>
  <c r="N27" i="2"/>
  <c r="S28" i="3" s="1"/>
  <c r="J34" i="2"/>
  <c r="N32" i="2"/>
  <c r="S33" i="3" s="1"/>
  <c r="M34" i="2"/>
  <c r="Q35" i="3" s="1"/>
  <c r="K37" i="2"/>
  <c r="O38" i="3" s="1"/>
  <c r="M36" i="2"/>
  <c r="Q37" i="3" s="1"/>
  <c r="K28" i="2"/>
  <c r="M29" i="3" s="1"/>
  <c r="O10" i="3"/>
  <c r="O11" i="3"/>
  <c r="U11" i="3"/>
  <c r="U10" i="3"/>
  <c r="M11" i="3"/>
  <c r="M10" i="3"/>
  <c r="S10" i="3"/>
  <c r="S11" i="3"/>
  <c r="Q10" i="3"/>
  <c r="Q11" i="3"/>
  <c r="O20" i="2"/>
  <c r="Y21" i="3" s="1"/>
  <c r="L45" i="2"/>
  <c r="Q38" i="3" l="1"/>
  <c r="Q6" i="3"/>
  <c r="Q16" i="3"/>
  <c r="M18" i="3"/>
  <c r="W28" i="3"/>
  <c r="Q18" i="3"/>
  <c r="U27" i="3"/>
  <c r="Q47" i="3"/>
  <c r="Q32" i="3"/>
  <c r="W18" i="3"/>
  <c r="U15" i="3"/>
  <c r="W29" i="3"/>
  <c r="U37" i="3"/>
  <c r="W50" i="3"/>
  <c r="Q30" i="3"/>
  <c r="Q31" i="3"/>
  <c r="M28" i="3"/>
  <c r="Q44" i="3"/>
  <c r="U31" i="3"/>
  <c r="U16" i="3"/>
  <c r="Q28" i="3"/>
  <c r="U6" i="3"/>
  <c r="Q17" i="3"/>
  <c r="O41" i="3"/>
  <c r="Q3" i="3"/>
  <c r="M33" i="3"/>
  <c r="O37" i="3"/>
  <c r="M50" i="3"/>
  <c r="U3" i="3"/>
  <c r="S12" i="3"/>
  <c r="S46" i="3"/>
  <c r="Q20" i="3"/>
  <c r="W33" i="3"/>
  <c r="U47" i="3"/>
  <c r="M13" i="3"/>
  <c r="S41" i="3"/>
  <c r="S9" i="3"/>
  <c r="Q23" i="3"/>
  <c r="W5" i="3"/>
  <c r="W25" i="3"/>
  <c r="Q33" i="3"/>
  <c r="O39" i="3"/>
  <c r="O27" i="3"/>
  <c r="O50" i="3"/>
  <c r="U50" i="3"/>
  <c r="M51" i="3"/>
  <c r="O5" i="3"/>
  <c r="M32" i="3"/>
  <c r="O13" i="3"/>
  <c r="S15" i="3"/>
  <c r="U28" i="3"/>
  <c r="M26" i="3"/>
  <c r="S30" i="3"/>
  <c r="Q4" i="3"/>
  <c r="M12" i="3"/>
  <c r="S32" i="3"/>
  <c r="M27" i="3"/>
  <c r="S37" i="3"/>
  <c r="S31" i="3"/>
  <c r="S35" i="3"/>
  <c r="Q9" i="3"/>
  <c r="O23" i="3"/>
  <c r="M35" i="3"/>
  <c r="O30" i="3"/>
  <c r="S6" i="3"/>
  <c r="S27" i="3"/>
  <c r="O4" i="3"/>
  <c r="U33" i="3"/>
  <c r="S39" i="3"/>
  <c r="U5" i="3"/>
  <c r="O20" i="3"/>
  <c r="Q41" i="3"/>
  <c r="O18" i="3"/>
  <c r="U35" i="3"/>
  <c r="O33" i="3"/>
  <c r="U30" i="3"/>
  <c r="O28" i="3"/>
  <c r="O29" i="3"/>
  <c r="M41" i="3"/>
  <c r="M16" i="3"/>
  <c r="M39" i="3"/>
  <c r="Q5" i="3"/>
  <c r="M24" i="3"/>
  <c r="M37" i="3"/>
  <c r="U46" i="3"/>
  <c r="O51" i="3"/>
  <c r="O3" i="3"/>
  <c r="M38" i="3"/>
  <c r="Q12" i="3"/>
  <c r="U41" i="3"/>
  <c r="S24" i="3"/>
  <c r="U25" i="3"/>
  <c r="Q25" i="3"/>
  <c r="Q29" i="3"/>
  <c r="S4" i="3"/>
  <c r="S16" i="3"/>
  <c r="M8" i="3"/>
  <c r="O16" i="3"/>
  <c r="O17" i="3"/>
  <c r="S3" i="3"/>
  <c r="O32" i="3"/>
  <c r="O44" i="3"/>
  <c r="S20" i="3"/>
  <c r="L20" i="2"/>
  <c r="O21" i="3" s="1"/>
  <c r="I20" i="2"/>
  <c r="I45" i="2"/>
  <c r="J20" i="2"/>
  <c r="M20" i="2"/>
  <c r="J45" i="2"/>
  <c r="O46" i="3" s="1"/>
  <c r="K20" i="2"/>
  <c r="K45" i="2"/>
  <c r="Q46" i="3" s="1"/>
  <c r="N20" i="2"/>
  <c r="S21" i="3" s="1"/>
  <c r="H28" i="1"/>
  <c r="J28" i="1" s="1"/>
  <c r="I19" i="1"/>
  <c r="J18" i="1"/>
  <c r="H19" i="1"/>
  <c r="J19" i="1" s="1"/>
  <c r="I17" i="1"/>
  <c r="H17" i="1"/>
  <c r="J17" i="1" s="1"/>
  <c r="H16" i="1"/>
  <c r="J16" i="1" s="1"/>
  <c r="I16" i="1"/>
  <c r="F16" i="1"/>
  <c r="I15" i="1"/>
  <c r="H15" i="1"/>
  <c r="J15" i="1" s="1"/>
  <c r="F15" i="1"/>
  <c r="I14" i="1"/>
  <c r="H14" i="1"/>
  <c r="J14" i="1" s="1"/>
  <c r="F14" i="1"/>
  <c r="M21" i="3" l="1"/>
  <c r="W21" i="3"/>
  <c r="K21" i="3"/>
  <c r="Q21" i="3"/>
  <c r="U21" i="3"/>
  <c r="M46" i="3"/>
  <c r="K19" i="1"/>
  <c r="H19" i="2" s="1"/>
  <c r="K20" i="3" s="1"/>
  <c r="J13" i="1"/>
  <c r="K13" i="1" s="1"/>
  <c r="H13" i="2" s="1"/>
  <c r="K14" i="3" s="1"/>
  <c r="I12" i="1"/>
  <c r="H12" i="1"/>
  <c r="J12" i="1" s="1"/>
  <c r="J9" i="1"/>
  <c r="K9" i="1" s="1"/>
  <c r="J10" i="1"/>
  <c r="K10" i="1" s="1"/>
  <c r="I11" i="1"/>
  <c r="H11" i="1"/>
  <c r="J11" i="1" s="1"/>
  <c r="J6" i="1"/>
  <c r="K6" i="1" s="1"/>
  <c r="H6" i="2" s="1"/>
  <c r="K7" i="3" s="1"/>
  <c r="J7" i="1"/>
  <c r="I8" i="1"/>
  <c r="H8" i="1"/>
  <c r="J8" i="1" s="1"/>
  <c r="J3" i="1"/>
  <c r="I3" i="1"/>
  <c r="I7" i="1"/>
  <c r="K14" i="1"/>
  <c r="H14" i="2" s="1"/>
  <c r="K15" i="3" s="1"/>
  <c r="K15" i="1"/>
  <c r="H15" i="2" s="1"/>
  <c r="K16" i="3" s="1"/>
  <c r="K16" i="1"/>
  <c r="H16" i="2" s="1"/>
  <c r="K17" i="3" s="1"/>
  <c r="K17" i="1"/>
  <c r="H17" i="2" s="1"/>
  <c r="K18" i="3" s="1"/>
  <c r="K18" i="1"/>
  <c r="H18" i="2" s="1"/>
  <c r="K19" i="3" s="1"/>
  <c r="K20" i="1"/>
  <c r="H20" i="2" s="1"/>
  <c r="G21" i="3" s="1"/>
  <c r="K21" i="1"/>
  <c r="K22" i="1"/>
  <c r="H22" i="2" s="1"/>
  <c r="K23" i="3" s="1"/>
  <c r="K23" i="1"/>
  <c r="H23" i="2" s="1"/>
  <c r="K24" i="3" s="1"/>
  <c r="K24" i="1"/>
  <c r="H24" i="2" s="1"/>
  <c r="K25" i="3" s="1"/>
  <c r="K25" i="1"/>
  <c r="H25" i="2" s="1"/>
  <c r="K26" i="3" s="1"/>
  <c r="K26" i="1"/>
  <c r="H26" i="2" s="1"/>
  <c r="K27" i="3" s="1"/>
  <c r="K27" i="1"/>
  <c r="H27" i="2" s="1"/>
  <c r="K28" i="3" s="1"/>
  <c r="K28" i="1"/>
  <c r="H28" i="2" s="1"/>
  <c r="K29" i="3" s="1"/>
  <c r="K29" i="1"/>
  <c r="H29" i="2" s="1"/>
  <c r="K30" i="3" s="1"/>
  <c r="K30" i="1"/>
  <c r="H30" i="2" s="1"/>
  <c r="K31" i="3" s="1"/>
  <c r="K31" i="1"/>
  <c r="H31" i="2" s="1"/>
  <c r="K32" i="3" s="1"/>
  <c r="K32" i="1"/>
  <c r="H32" i="2" s="1"/>
  <c r="K33" i="3" s="1"/>
  <c r="K33" i="1"/>
  <c r="H33" i="2" s="1"/>
  <c r="K34" i="3" s="1"/>
  <c r="K34" i="1"/>
  <c r="H34" i="2" s="1"/>
  <c r="K35" i="3" s="1"/>
  <c r="K35" i="1"/>
  <c r="H35" i="2" s="1"/>
  <c r="K36" i="3" s="1"/>
  <c r="K36" i="1"/>
  <c r="H36" i="2" s="1"/>
  <c r="K37" i="3" s="1"/>
  <c r="K37" i="1"/>
  <c r="H37" i="2" s="1"/>
  <c r="K38" i="3" s="1"/>
  <c r="K38" i="1"/>
  <c r="H38" i="2" s="1"/>
  <c r="K39" i="3" s="1"/>
  <c r="K39" i="1"/>
  <c r="H39" i="2" s="1"/>
  <c r="K40" i="3" s="1"/>
  <c r="K40" i="1"/>
  <c r="H40" i="2" s="1"/>
  <c r="K41" i="3" s="1"/>
  <c r="K41" i="1"/>
  <c r="H41" i="2" s="1"/>
  <c r="K42" i="3" s="1"/>
  <c r="K42" i="1"/>
  <c r="H42" i="2" s="1"/>
  <c r="K43" i="3" s="1"/>
  <c r="K43" i="1"/>
  <c r="H43" i="2" s="1"/>
  <c r="K44" i="3" s="1"/>
  <c r="K44" i="1"/>
  <c r="H44" i="2" s="1"/>
  <c r="K45" i="3" s="1"/>
  <c r="K45" i="1"/>
  <c r="H45" i="2" s="1"/>
  <c r="G46" i="3" s="1"/>
  <c r="K46" i="1"/>
  <c r="H46" i="2" s="1"/>
  <c r="K47" i="3" s="1"/>
  <c r="K47" i="1"/>
  <c r="H47" i="2" s="1"/>
  <c r="K48" i="3" s="1"/>
  <c r="K48" i="1"/>
  <c r="H48" i="2" s="1"/>
  <c r="K49" i="3" s="1"/>
  <c r="K49" i="1"/>
  <c r="H49" i="2" s="1"/>
  <c r="K50" i="3" s="1"/>
  <c r="K50" i="1"/>
  <c r="H50" i="2" s="1"/>
  <c r="K51" i="3" s="1"/>
  <c r="I5" i="1"/>
  <c r="H5" i="1"/>
  <c r="J5" i="1" s="1"/>
  <c r="H4" i="1"/>
  <c r="J4" i="1" s="1"/>
  <c r="I4" i="1"/>
  <c r="K46" i="3" l="1"/>
  <c r="G50" i="3"/>
  <c r="I50" i="3"/>
  <c r="G42" i="3"/>
  <c r="I42" i="3"/>
  <c r="G14" i="3"/>
  <c r="I14" i="3"/>
  <c r="G49" i="3"/>
  <c r="I49" i="3"/>
  <c r="G41" i="3"/>
  <c r="I41" i="3"/>
  <c r="G33" i="3"/>
  <c r="I33" i="3"/>
  <c r="G25" i="3"/>
  <c r="I25" i="3"/>
  <c r="G16" i="3"/>
  <c r="I16" i="3"/>
  <c r="G7" i="3"/>
  <c r="I7" i="3"/>
  <c r="G20" i="3"/>
  <c r="I20" i="3"/>
  <c r="G17" i="3"/>
  <c r="I17" i="3"/>
  <c r="G40" i="3"/>
  <c r="I40" i="3"/>
  <c r="G32" i="3"/>
  <c r="I32" i="3"/>
  <c r="G24" i="3"/>
  <c r="I24" i="3"/>
  <c r="G15" i="3"/>
  <c r="I15" i="3"/>
  <c r="G38" i="3"/>
  <c r="I38" i="3"/>
  <c r="G30" i="3"/>
  <c r="I30" i="3"/>
  <c r="I21" i="3"/>
  <c r="G34" i="3"/>
  <c r="I34" i="3"/>
  <c r="G48" i="3"/>
  <c r="I48" i="3"/>
  <c r="G31" i="3"/>
  <c r="I31" i="3"/>
  <c r="G45" i="3"/>
  <c r="I45" i="3"/>
  <c r="I46" i="3"/>
  <c r="G26" i="3"/>
  <c r="I26" i="3"/>
  <c r="G47" i="3"/>
  <c r="I47" i="3"/>
  <c r="G23" i="3"/>
  <c r="I23" i="3"/>
  <c r="G37" i="3"/>
  <c r="I37" i="3"/>
  <c r="G19" i="3"/>
  <c r="I19" i="3"/>
  <c r="G39" i="3"/>
  <c r="I39" i="3"/>
  <c r="G29" i="3"/>
  <c r="I29" i="3"/>
  <c r="G44" i="3"/>
  <c r="I44" i="3"/>
  <c r="G36" i="3"/>
  <c r="I36" i="3"/>
  <c r="G28" i="3"/>
  <c r="I28" i="3"/>
  <c r="G51" i="3"/>
  <c r="I51" i="3"/>
  <c r="G43" i="3"/>
  <c r="I43" i="3"/>
  <c r="G35" i="3"/>
  <c r="I35" i="3"/>
  <c r="G27" i="3"/>
  <c r="I27" i="3"/>
  <c r="G18" i="3"/>
  <c r="I18" i="3"/>
  <c r="H9" i="2"/>
  <c r="H10" i="2"/>
  <c r="K7" i="1"/>
  <c r="H7" i="2" s="1"/>
  <c r="K8" i="3" s="1"/>
  <c r="K4" i="1"/>
  <c r="H4" i="2" s="1"/>
  <c r="K5" i="3" s="1"/>
  <c r="K5" i="1"/>
  <c r="H5" i="2" s="1"/>
  <c r="K6" i="3" s="1"/>
  <c r="K12" i="1"/>
  <c r="H12" i="2" s="1"/>
  <c r="K13" i="3" s="1"/>
  <c r="K11" i="1"/>
  <c r="H11" i="2" s="1"/>
  <c r="K12" i="3" s="1"/>
  <c r="K8" i="1"/>
  <c r="H8" i="2" s="1"/>
  <c r="K9" i="3" s="1"/>
  <c r="K3" i="1"/>
  <c r="H3" i="2" s="1"/>
  <c r="K4" i="3" s="1"/>
  <c r="I2" i="1"/>
  <c r="H2" i="1"/>
  <c r="K10" i="3" l="1"/>
  <c r="K11" i="3"/>
  <c r="G9" i="3"/>
  <c r="I9" i="3"/>
  <c r="G6" i="3"/>
  <c r="I6" i="3"/>
  <c r="G12" i="3"/>
  <c r="I12" i="3"/>
  <c r="G5" i="3"/>
  <c r="I5" i="3"/>
  <c r="G8" i="3"/>
  <c r="I8" i="3"/>
  <c r="G13" i="3"/>
  <c r="I13" i="3"/>
  <c r="G4" i="3"/>
  <c r="I4" i="3"/>
  <c r="I10" i="3"/>
  <c r="I11" i="3"/>
  <c r="G11" i="3"/>
  <c r="G10" i="3"/>
  <c r="J2" i="1"/>
  <c r="K2" i="1" s="1"/>
  <c r="H2" i="2" s="1"/>
  <c r="K3" i="3" s="1"/>
  <c r="G3" i="3" l="1"/>
  <c r="I3" i="3"/>
  <c r="F1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4F2BAB6-538B-44EA-B9B3-52FAB201BC9E}" keepAlive="1" name="Query - Cusomers_Invoices_Budget_to_Import" description="Connection to the 'Cusomers_Invoices_Budget_to_Import' query in the workbook." type="5" refreshedVersion="8" background="1" saveData="1">
    <dbPr connection="Provider=Microsoft.Mashup.OleDb.1;Data Source=$Workbook$;Location=Cusomers_Invoices_Budget_to_Import;Extended Properties=&quot;&quot;" command="SELECT * FROM [Cusomers_Invoices_Budget_to_Import]"/>
  </connection>
</connections>
</file>

<file path=xl/sharedStrings.xml><?xml version="1.0" encoding="utf-8"?>
<sst xmlns="http://schemas.openxmlformats.org/spreadsheetml/2006/main" count="5237" uniqueCount="568">
  <si>
    <t>COST CENTER CODE</t>
  </si>
  <si>
    <t xml:space="preserve">Project Name </t>
  </si>
  <si>
    <t xml:space="preserve">main contractor </t>
  </si>
  <si>
    <t>Engineer</t>
  </si>
  <si>
    <t>Remaining Amount from 2023</t>
  </si>
  <si>
    <t xml:space="preserve">KAP2-ALArab  </t>
  </si>
  <si>
    <t xml:space="preserve">Alarab </t>
  </si>
  <si>
    <t>Mohamed AbdALNabi</t>
  </si>
  <si>
    <t>Sofitel</t>
  </si>
  <si>
    <t>MOBCO</t>
  </si>
  <si>
    <t>Madeedah</t>
  </si>
  <si>
    <t>Madeedah Hospitals</t>
  </si>
  <si>
    <t xml:space="preserve">Air Product Neom Green Hydrogen </t>
  </si>
  <si>
    <t>NESMA UNITED INDUSTRIES</t>
  </si>
  <si>
    <t>Takhasusi hub</t>
  </si>
  <si>
    <t xml:space="preserve">Amad Arabia Investment </t>
  </si>
  <si>
    <t>KAP-02 BEC</t>
  </si>
  <si>
    <t>BEC</t>
  </si>
  <si>
    <t xml:space="preserve">Ibrahim Mahmoud </t>
  </si>
  <si>
    <t xml:space="preserve">KAP 4 BULLET PROOF </t>
  </si>
  <si>
    <t xml:space="preserve">Training Center Najarn &amp; Al Zabnah </t>
  </si>
  <si>
    <t>RTCC</t>
  </si>
  <si>
    <t>RRS</t>
  </si>
  <si>
    <t>ELHAMRA ( 7 Project)</t>
  </si>
  <si>
    <t>SHAPOORJI PALLONJI MIDEAST</t>
  </si>
  <si>
    <t>Riyadh Metro (Armetal)</t>
  </si>
  <si>
    <t>Armetal</t>
  </si>
  <si>
    <t>Asharf Youns</t>
  </si>
  <si>
    <t>New Care Medical Clinics Building</t>
  </si>
  <si>
    <t>ESSENCE OF STABILITY</t>
  </si>
  <si>
    <t>KAIG</t>
  </si>
  <si>
    <t xml:space="preserve">ZAID ALHUSSAIN </t>
  </si>
  <si>
    <t>AL mishraq project - saudico-Aluminum</t>
  </si>
  <si>
    <t>SAUDI CONSTRUCTIONEERS Ltd.</t>
  </si>
  <si>
    <t>AL mishraq project - saudico-Steel</t>
  </si>
  <si>
    <t>STC AQALAT SMART SQUARE PROJECT</t>
  </si>
  <si>
    <t>Mohamed Hamza</t>
  </si>
  <si>
    <t>Riyadh Avenue</t>
  </si>
  <si>
    <t xml:space="preserve">NESMA </t>
  </si>
  <si>
    <t>BACS - RIYADH METRO</t>
  </si>
  <si>
    <t>BACS</t>
  </si>
  <si>
    <t>Mohamed Sadiq</t>
  </si>
  <si>
    <t>Shura Central Hotel 1 (HC1)</t>
  </si>
  <si>
    <t>Red Sea</t>
  </si>
  <si>
    <t>SINDALHA ISLAND Cluster 4</t>
  </si>
  <si>
    <t>Amaala Projects Steel</t>
  </si>
  <si>
    <t>HASSAN ALLAM CONSTRUCTION</t>
  </si>
  <si>
    <t>Mohamed Emad</t>
  </si>
  <si>
    <t xml:space="preserve">Dr. Suleiman AL-Habib Hospital-Jeddah </t>
  </si>
  <si>
    <t>Dr. Suleiman AL-Habib Hospital</t>
  </si>
  <si>
    <t xml:space="preserve">Radwan </t>
  </si>
  <si>
    <t>Al-Faqih Hospital</t>
  </si>
  <si>
    <t>Elkhereiji Commerce Contracting Co.</t>
  </si>
  <si>
    <t>MADINA SCHOOLS</t>
  </si>
  <si>
    <t>BEC- MOBCO</t>
  </si>
  <si>
    <t xml:space="preserve">MADINAH GATE </t>
  </si>
  <si>
    <t>Marco</t>
  </si>
  <si>
    <t>KAP 5</t>
  </si>
  <si>
    <t>IKEA MADINA</t>
  </si>
  <si>
    <t>YOUSSEF MARROUN CONT</t>
  </si>
  <si>
    <t>Makarem El Madena Hotel</t>
  </si>
  <si>
    <t>Novotel Madinah Hotel</t>
  </si>
  <si>
    <t xml:space="preserve">Orient Construction Company </t>
  </si>
  <si>
    <t>3E2 Station</t>
  </si>
  <si>
    <t>ANM</t>
  </si>
  <si>
    <t>Ibrahim ALRefai</t>
  </si>
  <si>
    <t>KAFD-Sky Walk Link Bridge-S67</t>
  </si>
  <si>
    <t>BAYTUR</t>
  </si>
  <si>
    <t>Mohamed Zawwi</t>
  </si>
  <si>
    <t xml:space="preserve">KAP2-A Riyadh </t>
  </si>
  <si>
    <t xml:space="preserve">Elseif </t>
  </si>
  <si>
    <t>Ismail Attia</t>
  </si>
  <si>
    <t>SABIC HOSPITAL</t>
  </si>
  <si>
    <t>Alfawzan</t>
  </si>
  <si>
    <t>lamah tower</t>
  </si>
  <si>
    <t>Building Methods Contracting CO.</t>
  </si>
  <si>
    <t>Citc ALU Damam-Abha-Tabouk</t>
  </si>
  <si>
    <t xml:space="preserve">ALMOWATIN </t>
  </si>
  <si>
    <t>UNIVERSITY HOSPITAL-TABUK</t>
  </si>
  <si>
    <t>AL TAAFUF</t>
  </si>
  <si>
    <t>Alianma Bank</t>
  </si>
  <si>
    <t>ACC</t>
  </si>
  <si>
    <t>AL Hugayet Residential</t>
  </si>
  <si>
    <t>Abdel Hadi Al Hugayet Contracting</t>
  </si>
  <si>
    <t>Kareem Gamal</t>
  </si>
  <si>
    <t xml:space="preserve">KFU PM </t>
  </si>
  <si>
    <t>Al Kefah</t>
  </si>
  <si>
    <t>C76</t>
  </si>
  <si>
    <t>Raziat</t>
  </si>
  <si>
    <t xml:space="preserve">KFU Schools </t>
  </si>
  <si>
    <t xml:space="preserve">Azmeel </t>
  </si>
  <si>
    <t xml:space="preserve">ARAMCO MARTIME </t>
  </si>
  <si>
    <t>Alkhonini</t>
  </si>
  <si>
    <t xml:space="preserve">WATER TRANSMISSION </t>
  </si>
  <si>
    <t>KINGDOM GATE TOWER</t>
  </si>
  <si>
    <t>SINDALHA ISLAND Cluster 6</t>
  </si>
  <si>
    <t>Amr Al Amari</t>
  </si>
  <si>
    <t>KAFD-PARCEL NO.5.07 &amp; 5.08</t>
  </si>
  <si>
    <t>KAFD</t>
  </si>
  <si>
    <t>Privet Villa E</t>
  </si>
  <si>
    <t>High Lines Decoration Company</t>
  </si>
  <si>
    <t>SHURA HW-02</t>
  </si>
  <si>
    <t>RED SEA</t>
  </si>
  <si>
    <t>SHURA HW-03</t>
  </si>
  <si>
    <t>ADV.</t>
  </si>
  <si>
    <t>TOTAL WORKS</t>
  </si>
  <si>
    <t>ADV. PAYMENT</t>
  </si>
  <si>
    <t>RETENTION</t>
  </si>
  <si>
    <t>VAT</t>
  </si>
  <si>
    <t>Transfaer</t>
  </si>
  <si>
    <t>LC</t>
  </si>
  <si>
    <t>Cheq</t>
  </si>
  <si>
    <t>10264</t>
  </si>
  <si>
    <t>10264-1</t>
  </si>
  <si>
    <t>Days to due</t>
  </si>
  <si>
    <t>Method to pay</t>
  </si>
  <si>
    <t>30</t>
  </si>
  <si>
    <t>Date Due1</t>
  </si>
  <si>
    <t>Date Due2</t>
  </si>
  <si>
    <t>Date Due3</t>
  </si>
  <si>
    <t>Date Due4</t>
  </si>
  <si>
    <t>Date Due5</t>
  </si>
  <si>
    <t>Date Due6</t>
  </si>
  <si>
    <t>Date Due7</t>
  </si>
  <si>
    <t>Date Due8</t>
  </si>
  <si>
    <t>Date Due9</t>
  </si>
  <si>
    <t>Date Due10</t>
  </si>
  <si>
    <t>Date Due11</t>
  </si>
  <si>
    <t>Date Due12</t>
  </si>
  <si>
    <t>INV JAN</t>
  </si>
  <si>
    <t>INV FEB</t>
  </si>
  <si>
    <t>INV MAR</t>
  </si>
  <si>
    <t>INV APR</t>
  </si>
  <si>
    <t>INV MAI</t>
  </si>
  <si>
    <t>INV JUN</t>
  </si>
  <si>
    <t>INV JUL</t>
  </si>
  <si>
    <t>INV AUG</t>
  </si>
  <si>
    <t>INV SEP</t>
  </si>
  <si>
    <t>INV OCT</t>
  </si>
  <si>
    <t>INV NOV</t>
  </si>
  <si>
    <t>INV DEC</t>
  </si>
  <si>
    <t>INV</t>
  </si>
  <si>
    <t>Clients</t>
  </si>
  <si>
    <t>FEB 2023</t>
  </si>
  <si>
    <t>MAR 2023</t>
  </si>
  <si>
    <t>APR 2023</t>
  </si>
  <si>
    <t>MAI 2023</t>
  </si>
  <si>
    <t>JUN 2023</t>
  </si>
  <si>
    <t>JUL 2023</t>
  </si>
  <si>
    <t>AUG 2023</t>
  </si>
  <si>
    <t>SEP 2023</t>
  </si>
  <si>
    <t>OCT 2023</t>
  </si>
  <si>
    <t>NOV 2023</t>
  </si>
  <si>
    <t>DEC 2023</t>
  </si>
  <si>
    <t>JAN 2024</t>
  </si>
  <si>
    <t>FEB 2024</t>
  </si>
  <si>
    <t>MAR 2024</t>
  </si>
  <si>
    <t>Bank facilities for suppliers</t>
  </si>
  <si>
    <t>Checks</t>
  </si>
  <si>
    <t>Salaries</t>
  </si>
  <si>
    <t>Rent</t>
  </si>
  <si>
    <t>Loan</t>
  </si>
  <si>
    <t>NET</t>
  </si>
  <si>
    <t>Description</t>
  </si>
  <si>
    <t>Laborers and Subcontractors</t>
  </si>
  <si>
    <t>Suppliers</t>
  </si>
  <si>
    <t xml:space="preserve">Contractor </t>
  </si>
  <si>
    <t xml:space="preserve">Net Value </t>
  </si>
  <si>
    <t>ADV %</t>
  </si>
  <si>
    <t>ADV. Amount</t>
  </si>
  <si>
    <t xml:space="preserve">Contract Date </t>
  </si>
  <si>
    <t xml:space="preserve">Paid Advanced payment </t>
  </si>
  <si>
    <t>Misk City - Al Mishraq - Riyadh</t>
  </si>
  <si>
    <t>Misk City - Al Mishraq - Aluminum</t>
  </si>
  <si>
    <t>Orient Construction Company - Weavers</t>
  </si>
  <si>
    <t>THE RED SEA REAL ESTATE COMPANY</t>
  </si>
  <si>
    <t>Shura Central Hotel 1</t>
  </si>
  <si>
    <t>Shura Island West Hotel 2</t>
  </si>
  <si>
    <t>Shura Island West Hotel 3</t>
  </si>
  <si>
    <t>INMA BANK</t>
  </si>
  <si>
    <t>Advanced Payment Need L.G</t>
  </si>
  <si>
    <t xml:space="preserve">Advanced Payment </t>
  </si>
  <si>
    <t>AL tkhasusi Project-Vo</t>
  </si>
  <si>
    <t>Amad Arabia Investment Company Ltd</t>
  </si>
  <si>
    <t>King Abdullah International Gardens</t>
  </si>
  <si>
    <t>ZAID ALHUSSAIN &amp; BROTHERS GROUP</t>
  </si>
  <si>
    <t>SAUDI ENTERTAINMENT VENTURES (SEVEN)</t>
  </si>
  <si>
    <t>45</t>
  </si>
  <si>
    <t>NET AMUNT DUE</t>
  </si>
  <si>
    <t>Due Date</t>
  </si>
  <si>
    <t>From</t>
  </si>
  <si>
    <t>Untill</t>
  </si>
  <si>
    <t>موازنة العملاء التقديرية 2024</t>
  </si>
  <si>
    <t>Aluminum Construction Systems Company</t>
  </si>
  <si>
    <t>موازنة دفعات مقدمة - العملاء التقديرية 2024</t>
  </si>
  <si>
    <t>موازنة ضريبة VAT مبيعات المشاريع التقديرية 2024</t>
  </si>
  <si>
    <t>موازنة ضمان الأعمال التقديرية 2024</t>
  </si>
  <si>
    <t>موازنة مبيعات المشاريع التقديرية 2024</t>
  </si>
  <si>
    <t>Grand Total</t>
  </si>
  <si>
    <t>10077 Total</t>
  </si>
  <si>
    <t>10265 Total</t>
  </si>
  <si>
    <t>Customer No.</t>
  </si>
  <si>
    <t>Customer Name</t>
  </si>
  <si>
    <t>شركة العراب للمقاولات</t>
  </si>
  <si>
    <t>شركة تحالف بكين و موبكو للمقاولات</t>
  </si>
  <si>
    <t>شركة مديدة للرعاية الطبية</t>
  </si>
  <si>
    <t>شركة نسما للصناعات المتحدة</t>
  </si>
  <si>
    <t>شركة امد العربية للاستثمار المحدودة</t>
  </si>
  <si>
    <t>شركة بى اى سى العربية المحدودة</t>
  </si>
  <si>
    <t>شركة الراشد للتجارة والمقاولات</t>
  </si>
  <si>
    <t xml:space="preserve"> شركة شابورجي بالونجي ميد ايست المحدوده  </t>
  </si>
  <si>
    <t>شركة ارميتال للصناعات المعدنيه المحدوده</t>
  </si>
  <si>
    <t>المشروع المشترك للأعمال المدنية</t>
  </si>
  <si>
    <t xml:space="preserve"> شركة مجموعة الدكتور سليمان الحبيب للخدمات الطبية</t>
  </si>
  <si>
    <t xml:space="preserve">شركة الخريجى للتجارة و المقاولات </t>
  </si>
  <si>
    <t xml:space="preserve"> شركة محمد محمد الراشد للتجارة والمقاولات</t>
  </si>
  <si>
    <t>شركة يوسف مرون للمقاولات</t>
  </si>
  <si>
    <t>الآعمال المدنية المشروع المشترك</t>
  </si>
  <si>
    <t xml:space="preserve"> شركة بايتور السعودية العربية للانشاءات</t>
  </si>
  <si>
    <t>شركة السيف مهندسون ومقاولون</t>
  </si>
  <si>
    <t>شركة الفوزان للتجارة و المقاولات العامة</t>
  </si>
  <si>
    <t>شركة وسائل التعمير للمقاولات</t>
  </si>
  <si>
    <t xml:space="preserve"> شركة المواطن الدولية </t>
  </si>
  <si>
    <t>شركة التعفف للأعمال الكهربائية</t>
  </si>
  <si>
    <t>شركة مجموعة الحقيط</t>
  </si>
  <si>
    <t xml:space="preserve"> شركة الكفاح للمقاولات العامة</t>
  </si>
  <si>
    <t>شركة رضايات المحدودة - قسم الانشاءات والصيانة</t>
  </si>
  <si>
    <t>شركة ازميل للمقاولات العامة</t>
  </si>
  <si>
    <t>شركة الخنينى العالمية</t>
  </si>
  <si>
    <t>شركة الخطوط الراقية للديكور</t>
  </si>
  <si>
    <t>{"851": 100.0}</t>
  </si>
  <si>
    <t>Attribute</t>
  </si>
  <si>
    <t>Value</t>
  </si>
  <si>
    <t xml:space="preserve">                                                                                                                                                                                                               يومية مبيعات مجمعة عام 2023</t>
  </si>
  <si>
    <t>م</t>
  </si>
  <si>
    <t>قيد</t>
  </si>
  <si>
    <t>تاريخ الفاتورة</t>
  </si>
  <si>
    <t>رقم
 الفاتورة</t>
  </si>
  <si>
    <t xml:space="preserve">اسم العميل </t>
  </si>
  <si>
    <t xml:space="preserve">اسم المشروع </t>
  </si>
  <si>
    <t>رقم
 المشروع</t>
  </si>
  <si>
    <t>رقم
 المستخلص</t>
  </si>
  <si>
    <t>رقم التسجيل بضريبة
 القيمة المضافة</t>
  </si>
  <si>
    <t>الاعمال</t>
  </si>
  <si>
    <t>دفعات مقدمة
 مخصومة
مدين5%</t>
  </si>
  <si>
    <t>دفعات مقدمة
 مخصومة
مدين15%</t>
  </si>
  <si>
    <t>ضمان اعمال</t>
  </si>
  <si>
    <t>اخري+مصاريف+ خامات</t>
  </si>
  <si>
    <t>شركة الخنيني العالميه</t>
  </si>
  <si>
    <t>مشروع ارامكو _7</t>
  </si>
  <si>
    <t>مشروع ارامكو _8</t>
  </si>
  <si>
    <t>شركة باكس المترو</t>
  </si>
  <si>
    <t>مشروع _ 3E2</t>
  </si>
  <si>
    <t xml:space="preserve">شركة الحقيط </t>
  </si>
  <si>
    <t>مشروع مجمع سكني</t>
  </si>
  <si>
    <t>شركة السيف للمقاولات</t>
  </si>
  <si>
    <t>مشروع كاب 2 السيف  تبوك</t>
  </si>
  <si>
    <t xml:space="preserve">شركة العراب </t>
  </si>
  <si>
    <t>مشروع  ضددالرصاص 120</t>
  </si>
  <si>
    <t>مشروع  ضددالرصاص 121</t>
  </si>
  <si>
    <t>مشروع كاب 2 Aالسيف الرياض</t>
  </si>
  <si>
    <t>شركة ارميتال للمقاولات</t>
  </si>
  <si>
    <t xml:space="preserve">مشروع المترو 3 </t>
  </si>
  <si>
    <t>شركة سرعة الانجاز للصناعة</t>
  </si>
  <si>
    <t>SUDI CUP</t>
  </si>
  <si>
    <t>شركة بكين الامارات الدولية للانشاءات</t>
  </si>
  <si>
    <t>مشروع مكة والمدينه</t>
  </si>
  <si>
    <t>شركة موبكو</t>
  </si>
  <si>
    <t>مشروع سيفوتيل</t>
  </si>
  <si>
    <t>شركة سليمان الحبيب</t>
  </si>
  <si>
    <t>مشروع  مستشفي غرب جده</t>
  </si>
  <si>
    <t>شركة الاعمال المدنية المشروع المشترك</t>
  </si>
  <si>
    <t>مشروع _محطة المترو</t>
  </si>
  <si>
    <t>مشروع برج ساب</t>
  </si>
  <si>
    <t>مشروع موقع 13</t>
  </si>
  <si>
    <t>شركة رضايات المحدودة</t>
  </si>
  <si>
    <t>مشروع لوفر وكانوبي ضد الحريق</t>
  </si>
  <si>
    <t xml:space="preserve">شركة مواطن الدولية </t>
  </si>
  <si>
    <t>مشروع محطات الطيف</t>
  </si>
  <si>
    <t>شركة التعفف للاعمال الكهربائيه</t>
  </si>
  <si>
    <t>مشروع _المرجان</t>
  </si>
  <si>
    <t>مشروع موقع 17</t>
  </si>
  <si>
    <t>شركة بايتور السعودية العربيه</t>
  </si>
  <si>
    <t>مشروع سكاي ووك</t>
  </si>
  <si>
    <t>شركة احمد محمد السيف</t>
  </si>
  <si>
    <t>وجهة مشروع النزهة مخرج10</t>
  </si>
  <si>
    <t>شركة طرفة الابداع وتنظيم المعارض</t>
  </si>
  <si>
    <t>مشروع تنظيم معرض الكاس</t>
  </si>
  <si>
    <t>شركة طرفه الابداع لاقامة وتنظيم المعارض</t>
  </si>
  <si>
    <t>مشروع تنظيم المعارض</t>
  </si>
  <si>
    <t>مشروع  مدارس ماسك</t>
  </si>
  <si>
    <t>شركةبي اي اس العربية المتحدة</t>
  </si>
  <si>
    <t xml:space="preserve">مشروع نيوم </t>
  </si>
  <si>
    <t>شركة امداد العربية للاستثمار المحدوده</t>
  </si>
  <si>
    <t>مشروع طريق خريص</t>
  </si>
  <si>
    <t>مشروع الجبيل</t>
  </si>
  <si>
    <t>عبدالعزيز بن محمد بن حماد عنيق</t>
  </si>
  <si>
    <t>فيلا خاصه</t>
  </si>
  <si>
    <t>شركة مواطن الدولية</t>
  </si>
  <si>
    <t>محطات الطيف</t>
  </si>
  <si>
    <t>مجموعة سليمان الحبيب</t>
  </si>
  <si>
    <t>مستشفي غرب جده</t>
  </si>
  <si>
    <t>شركة الراشد للتجارة  والمقاولات</t>
  </si>
  <si>
    <t>الامن العام موقع 32</t>
  </si>
  <si>
    <t>شركة المنصورة المتحدة للمقاولات</t>
  </si>
  <si>
    <t>مصنع الوسيستمز</t>
  </si>
  <si>
    <t>كاب 4 ضدد الرصاص 121</t>
  </si>
  <si>
    <t>WTS</t>
  </si>
  <si>
    <t>مشروع ارامكو _9</t>
  </si>
  <si>
    <t>شركة وادي البناء</t>
  </si>
  <si>
    <t>مشروع هليتون</t>
  </si>
  <si>
    <t>برج ساب</t>
  </si>
  <si>
    <t>كاب 4 العراب ضدد  الرصاص</t>
  </si>
  <si>
    <t>مشروع _NCB</t>
  </si>
  <si>
    <t>كاب 2 العراب موقع 22</t>
  </si>
  <si>
    <t>شركة باكس  المترو</t>
  </si>
  <si>
    <t>مشروع المترو</t>
  </si>
  <si>
    <t>شركة رضيات المحدوده</t>
  </si>
  <si>
    <t>مشروع _RCL _الجبيل</t>
  </si>
  <si>
    <t xml:space="preserve">شركة العراب للمقاولات </t>
  </si>
  <si>
    <t>مشروع كاب 2 موقع _13</t>
  </si>
  <si>
    <t>شركة الامارات بكين بي اي سي العربية</t>
  </si>
  <si>
    <t>مشروع كاب 5 جي 4 موقع 96</t>
  </si>
  <si>
    <t>مشروع كاب4 موقع _117</t>
  </si>
  <si>
    <t>شركة ارميتال - المترو</t>
  </si>
  <si>
    <t>مشروع نيوم</t>
  </si>
  <si>
    <t>شركة ادارة وتطوير مركز الملك عبدالله</t>
  </si>
  <si>
    <t>مشروع KAFD 5.07-5.08</t>
  </si>
  <si>
    <t>مشروع _المرجانvo</t>
  </si>
  <si>
    <t>الامن العام موقع 35</t>
  </si>
  <si>
    <t xml:space="preserve">شركة محمد الراشد </t>
  </si>
  <si>
    <t xml:space="preserve">مشروع ماركو </t>
  </si>
  <si>
    <t>شركة الفوزان</t>
  </si>
  <si>
    <t>مشروع مستشفي الرعاية سابك</t>
  </si>
  <si>
    <t xml:space="preserve">مشروع تركيب السلالم </t>
  </si>
  <si>
    <t>لاغي</t>
  </si>
  <si>
    <t>شركة بي اي سي العربية</t>
  </si>
  <si>
    <t>مشروع STC</t>
  </si>
  <si>
    <t xml:space="preserve">شركة الفوزان </t>
  </si>
  <si>
    <t>مشروع مستشفي سابك</t>
  </si>
  <si>
    <t xml:space="preserve">مشروع تركيب السلام </t>
  </si>
  <si>
    <t>شركة قطوف الجزيرة</t>
  </si>
  <si>
    <t>مشروع - داتا سنتر</t>
  </si>
  <si>
    <t>مشروع KAFD 310</t>
  </si>
  <si>
    <t>مشروع سيفوتيل غرفة الحارس</t>
  </si>
  <si>
    <t>مشروعstc</t>
  </si>
  <si>
    <t>شركة محمد محمد الراشد للتجارة</t>
  </si>
  <si>
    <t>مشروع _ المدينة جيت E17</t>
  </si>
  <si>
    <t>مشروع _ المدينة جيت E16</t>
  </si>
  <si>
    <t>مشروع مخرج 10</t>
  </si>
  <si>
    <t xml:space="preserve">المشروع المشترك للاعمال المدنية </t>
  </si>
  <si>
    <t>المترو</t>
  </si>
  <si>
    <t>شركة شابورجي بالونجي</t>
  </si>
  <si>
    <t>الحمرا</t>
  </si>
  <si>
    <t>شركة مديدة للرعاية الطبيه</t>
  </si>
  <si>
    <t>مستشفي مديدة</t>
  </si>
  <si>
    <t>برج لاما</t>
  </si>
  <si>
    <t>شركة بي أي سي العربية المحدودة</t>
  </si>
  <si>
    <t>STC</t>
  </si>
  <si>
    <t>KAP5-G4</t>
  </si>
  <si>
    <t>423R</t>
  </si>
  <si>
    <t>SAUDI CUP</t>
  </si>
  <si>
    <t>كاب 4 ضد الرصاص موقع 117</t>
  </si>
  <si>
    <t>KFU-مدارس الاحساء</t>
  </si>
  <si>
    <t>شركة قطوف الجزيره للاستثمار والتجارة</t>
  </si>
  <si>
    <t>Edgnex Riyadh Data Centre</t>
  </si>
  <si>
    <t>شركة الذراع الأيمن المحدودة</t>
  </si>
  <si>
    <t>PETROL STATION</t>
  </si>
  <si>
    <t>Al Madinah Schools</t>
  </si>
  <si>
    <t>NCB</t>
  </si>
  <si>
    <t>مجمع الاتصالات السعودية بمدينة الرياض التابع لشركة عقالات المحدودة</t>
  </si>
  <si>
    <t>محطات الطيف الإقليمية في مدينة تبوك و الدمام و ابها</t>
  </si>
  <si>
    <t>مركز التدريب AIR BUS - TC (PART - 2)-11323</t>
  </si>
  <si>
    <t>Alu Systems Steel</t>
  </si>
  <si>
    <t>Airbus RRS Tabuk Area</t>
  </si>
  <si>
    <t>MADINAH GAT PROJECT - E 17 Mall and Hotel</t>
  </si>
  <si>
    <t>MADINAH GAT PROJECT - E 16 BUS STATION</t>
  </si>
  <si>
    <t xml:space="preserve">SEVEN </t>
  </si>
  <si>
    <t>مشروع _ كاب 4 ضد الرصاص موقع 117</t>
  </si>
  <si>
    <t>مشروع _ كاب 2 b2 شركة العراب</t>
  </si>
  <si>
    <t xml:space="preserve"> مجمع الحقيط السكني</t>
  </si>
  <si>
    <t>مستشفي الدكتور سليمان فقيه بالمدينة المنورة</t>
  </si>
  <si>
    <t>Privet Villa</t>
  </si>
  <si>
    <t>شركة الاعمال الميدنية</t>
  </si>
  <si>
    <t>مشروع ANM</t>
  </si>
  <si>
    <t>شركة نسما للصناعات المحدودة</t>
  </si>
  <si>
    <t>AIR Product Neom</t>
  </si>
  <si>
    <t>مستشفس غرب جده</t>
  </si>
  <si>
    <t xml:space="preserve">شركة امداد المحدودة </t>
  </si>
  <si>
    <t>مشروع خريص</t>
  </si>
  <si>
    <t>شركة باكس</t>
  </si>
  <si>
    <t>شركة بي اي سي العربيه</t>
  </si>
  <si>
    <t xml:space="preserve">مجمع الاتصالات </t>
  </si>
  <si>
    <t>نيو ستاليت</t>
  </si>
  <si>
    <t>مشروع _ كاب 2 b2 موقع 22</t>
  </si>
  <si>
    <t>شركة سفاري المحدودة</t>
  </si>
  <si>
    <t>مركز الوثائق</t>
  </si>
  <si>
    <t>شركة شابورجي</t>
  </si>
  <si>
    <t>مشروع seven</t>
  </si>
  <si>
    <t>مشروع سندالة</t>
  </si>
  <si>
    <t>شركة ارميتال</t>
  </si>
  <si>
    <t>مشروع سابك الجبيل</t>
  </si>
  <si>
    <t>مشروع الشقيق</t>
  </si>
  <si>
    <t xml:space="preserve">مشروع _ كاب 2 b2 موقع9vo </t>
  </si>
  <si>
    <t>مشروع _ كاب 2 b2 موقع13vo</t>
  </si>
  <si>
    <t>شركة الربع العالي للتجارة والمقاولات</t>
  </si>
  <si>
    <t>كلية الاداب والعلوم</t>
  </si>
  <si>
    <t xml:space="preserve">شركة احمد محمد السيف </t>
  </si>
  <si>
    <t>مشروع كابيتل جايت مخرج 10</t>
  </si>
  <si>
    <t>شركة غنيم الدولية</t>
  </si>
  <si>
    <t>مشروع داري قريش</t>
  </si>
  <si>
    <t xml:space="preserve">شركة اي بي في روك </t>
  </si>
  <si>
    <t>مشروع استنالتيل</t>
  </si>
  <si>
    <t>شركة مدل بيست</t>
  </si>
  <si>
    <t>Pedestrian bridge</t>
  </si>
  <si>
    <t>شركة اساس الثبات التجارية</t>
  </si>
  <si>
    <t>مشروع مبني مجمع نيو كير</t>
  </si>
  <si>
    <t>ملغي</t>
  </si>
  <si>
    <t>MADINAH GAT PROJECT - E 16 Mall and Hotel</t>
  </si>
  <si>
    <t>شركة فريسنية السعودية العربيه</t>
  </si>
  <si>
    <t xml:space="preserve"> مشروع مستشفي جامعة تبوك</t>
  </si>
  <si>
    <t>مشروع كاب 2 المدينه</t>
  </si>
  <si>
    <t>رد دفعة المقدمة</t>
  </si>
  <si>
    <t>مردودات مبيعات</t>
  </si>
  <si>
    <t>الشركة السعودية الامريكية  للزجاج</t>
  </si>
  <si>
    <t>مشروع قصر الضيافة</t>
  </si>
  <si>
    <t>كاب 4 ضدد الرصاص120</t>
  </si>
  <si>
    <t>كاب 4 ضدد الرصاص121</t>
  </si>
  <si>
    <t>مختبرات ارامكو</t>
  </si>
  <si>
    <t>شركة رضايات المحدوده</t>
  </si>
  <si>
    <t>مؤسسة نايف الصيعري</t>
  </si>
  <si>
    <t>فيلا</t>
  </si>
  <si>
    <t>شركة ركن المعادن للتجارة</t>
  </si>
  <si>
    <t>سكراب بودرة</t>
  </si>
  <si>
    <t>سكراب</t>
  </si>
  <si>
    <t>عميل نقدي</t>
  </si>
  <si>
    <t>سكراب زجاج</t>
  </si>
  <si>
    <t>مصنع برني للالمنيوم</t>
  </si>
  <si>
    <t>سكراب حديد</t>
  </si>
  <si>
    <t>الشركة السعودية للزجاج الامريكي</t>
  </si>
  <si>
    <t>سكراب المنيوم</t>
  </si>
  <si>
    <t xml:space="preserve">مدينون شركة المنصورة للصناعات </t>
  </si>
  <si>
    <t>بيع  اصول ثابتة</t>
  </si>
  <si>
    <t xml:space="preserve">مدينون شركة أضواء الفايز </t>
  </si>
  <si>
    <t>مبيعات زجاج وجهات</t>
  </si>
  <si>
    <t>مؤسسة الوسام المتقدمة</t>
  </si>
  <si>
    <t>مصنع سكني البيوت للالمنيوم</t>
  </si>
  <si>
    <t>الشركة السعودية الامريكيه</t>
  </si>
  <si>
    <t>شركة خطوط الطول</t>
  </si>
  <si>
    <t xml:space="preserve">شركة ركن المعادن </t>
  </si>
  <si>
    <t>سكراب كلادينج</t>
  </si>
  <si>
    <t>احمد الدسيماني</t>
  </si>
  <si>
    <t>سكراب شباك</t>
  </si>
  <si>
    <t>مؤسسة ربيال الخليج</t>
  </si>
  <si>
    <t>كلادينج</t>
  </si>
  <si>
    <t>الشركة السعودية الامريكية للزجاج</t>
  </si>
  <si>
    <t>شركة فنون المحترفين للتجارة</t>
  </si>
  <si>
    <t>زجاج</t>
  </si>
  <si>
    <t>سكراب احديد</t>
  </si>
  <si>
    <t>10496-R1</t>
  </si>
  <si>
    <t>شركة فنون المحترفون للتجارة</t>
  </si>
  <si>
    <t>شركة أجود الالمنيوم</t>
  </si>
  <si>
    <t>شركة اتون</t>
  </si>
  <si>
    <t>شركة ركن المعادن</t>
  </si>
  <si>
    <t>شركة فنون المحترفون</t>
  </si>
  <si>
    <t>شركة اجود</t>
  </si>
  <si>
    <t>مؤسسة سرايا للمقاولات</t>
  </si>
  <si>
    <t>مؤسسة اوج الخليج</t>
  </si>
  <si>
    <t>شركة بيان النقل التجارية</t>
  </si>
  <si>
    <t>10526R</t>
  </si>
  <si>
    <t>مؤسسة التاثيرات الهندسية</t>
  </si>
  <si>
    <t>مؤسسة نقطة التميز للمقاولات</t>
  </si>
  <si>
    <t>شركة ميم لادرة المرافق</t>
  </si>
  <si>
    <t>عملاء نقدية</t>
  </si>
  <si>
    <t>شركة اتون للتجارة</t>
  </si>
  <si>
    <t>عميل نفدي</t>
  </si>
  <si>
    <t>مصنع الاسراء</t>
  </si>
  <si>
    <t xml:space="preserve">شركة اجود </t>
  </si>
  <si>
    <t>شركة مصنع ويج للمنتجات</t>
  </si>
  <si>
    <t>شركة اهالينا المحدوده</t>
  </si>
  <si>
    <t>شركة تدوير المتحدة للتجارة</t>
  </si>
  <si>
    <t>10594R</t>
  </si>
  <si>
    <t xml:space="preserve">الشركة السعودية الامريكية </t>
  </si>
  <si>
    <t>شركة الفهد للاستثمار</t>
  </si>
  <si>
    <t>KINGDOM</t>
  </si>
  <si>
    <t>دفعة مقدمة</t>
  </si>
  <si>
    <t>شركة الكفاح للمقاولات</t>
  </si>
  <si>
    <t>مشروع واحة الاعمال</t>
  </si>
  <si>
    <t>شركة بي اي سي- بكين</t>
  </si>
  <si>
    <t>شركة الخطوط الراقية</t>
  </si>
  <si>
    <t>مشروع فيلا ادهم</t>
  </si>
  <si>
    <t xml:space="preserve">شركة تحالف بيكين وموبكو </t>
  </si>
  <si>
    <t>مشروع عدد60مدرسة</t>
  </si>
  <si>
    <t>برج لما</t>
  </si>
  <si>
    <t>شركة الخريجي للتجارة والمقاولات</t>
  </si>
  <si>
    <t>مشروع مستشفي سليمان الفقيه</t>
  </si>
  <si>
    <t>مشروع lamah tawer</t>
  </si>
  <si>
    <t>شركة تحالف بكين وموبكو  للمقاولات</t>
  </si>
  <si>
    <t>مشروع مدارس المدينه</t>
  </si>
  <si>
    <t>مشروع التخصصي</t>
  </si>
  <si>
    <t xml:space="preserve">شركة قطوف الجزيرة </t>
  </si>
  <si>
    <t>مشروع EDGNEX</t>
  </si>
  <si>
    <t>شركة الخريجي للتجارة</t>
  </si>
  <si>
    <t>شركة مديدة للرعاية الصحية</t>
  </si>
  <si>
    <t>مشروع سندل</t>
  </si>
  <si>
    <t>مشروع _ الشقيق</t>
  </si>
  <si>
    <t xml:space="preserve">شركة شابورجي بالونجي ميد ايست </t>
  </si>
  <si>
    <t>مشروع _SEVEN</t>
  </si>
  <si>
    <t>مشروع  فندق مكارم المدينه</t>
  </si>
  <si>
    <t>SINDALA ISLAND</t>
  </si>
  <si>
    <t>شركة امد العربية للاستثمار</t>
  </si>
  <si>
    <t xml:space="preserve">ALTKHASUSI </t>
  </si>
  <si>
    <t xml:space="preserve">مجمع الاتصالات السعودية </t>
  </si>
  <si>
    <t xml:space="preserve"> مستشفي سابك </t>
  </si>
  <si>
    <t xml:space="preserve">شركة التعفف للاعمال الكهربائية </t>
  </si>
  <si>
    <t>مستشفي الجامعة تبوك</t>
  </si>
  <si>
    <t xml:space="preserve">مستشفي الفقية بالمدنية </t>
  </si>
  <si>
    <t>شركة بايتورة السعودية العربية للانشاءات</t>
  </si>
  <si>
    <t>المركز المالي 205-208</t>
  </si>
  <si>
    <t>شركة نسما للصناعات المحدوده</t>
  </si>
  <si>
    <t>اير برودكت نيوم</t>
  </si>
  <si>
    <t>شركة مرامر المحدودة</t>
  </si>
  <si>
    <t>نيوم</t>
  </si>
  <si>
    <t>الشركة المتحدة للصناعات الزجاجية</t>
  </si>
  <si>
    <t>مشروع نيو موبيلتي</t>
  </si>
  <si>
    <t>شركة ارميتال للصناعات المعدنية</t>
  </si>
  <si>
    <t xml:space="preserve">مشروع المترو- 3 </t>
  </si>
  <si>
    <t>نايف الصيعري</t>
  </si>
  <si>
    <t>مشروع اكيا</t>
  </si>
  <si>
    <t>شركة حسن علام للانشاءات السعودية</t>
  </si>
  <si>
    <t>مشروع امالا</t>
  </si>
  <si>
    <t>مدارس المدينه</t>
  </si>
  <si>
    <t>الاجمالي</t>
  </si>
  <si>
    <t>الضريبه المستحقه</t>
  </si>
  <si>
    <t>مبيعات 5%</t>
  </si>
  <si>
    <t>مبيعات 15%</t>
  </si>
  <si>
    <t>إيرادات سكراب</t>
  </si>
  <si>
    <t>دفعات المقدمة</t>
  </si>
  <si>
    <t>رد دفعة مقدمة</t>
  </si>
  <si>
    <t>الاستيرادات</t>
  </si>
  <si>
    <t>رد مبيعات</t>
  </si>
  <si>
    <t>المصروفات5%</t>
  </si>
  <si>
    <t>المصروفات15%</t>
  </si>
  <si>
    <t>تسوية علي جاري بكبن نيوم</t>
  </si>
  <si>
    <t>المصروفات 5%</t>
  </si>
  <si>
    <t>اقرا معدل 2.2020</t>
  </si>
  <si>
    <t>المشتريات 15%</t>
  </si>
  <si>
    <t>اغلاق ضمان اعمال شابورجي</t>
  </si>
  <si>
    <t>رد 50% من ضمان اعمال الاولي</t>
  </si>
  <si>
    <t>دهان</t>
  </si>
  <si>
    <t>رسوم جمرك  الاعمال الميدنية</t>
  </si>
  <si>
    <t>الخشب</t>
  </si>
  <si>
    <t>ضمان اعمال هيلتون</t>
  </si>
  <si>
    <t xml:space="preserve">العملاء مدينه بالميزان </t>
  </si>
  <si>
    <t>ضمان الاعمال</t>
  </si>
  <si>
    <t>دفعة مقدمة 5% مخصومه</t>
  </si>
  <si>
    <t>مصاريف اخري</t>
  </si>
  <si>
    <t xml:space="preserve">دفعة مقدمة 15% </t>
  </si>
  <si>
    <t xml:space="preserve">ضريبة دفعة مقدمة 15% </t>
  </si>
  <si>
    <t>ايرادات سكراب 15%</t>
  </si>
  <si>
    <t>ضريبة ايراد السكراب 15%</t>
  </si>
  <si>
    <t>خصم مردودات دفعة مقدمة علي العملاء مدين</t>
  </si>
  <si>
    <t>مردودات ضمان اعمال</t>
  </si>
  <si>
    <t>دفعة مقدمة 5% مخصومه من اقرار معدل2.2020</t>
  </si>
  <si>
    <t>COST CENTER Odoo CODE</t>
  </si>
  <si>
    <t>Expense</t>
  </si>
  <si>
    <t>Invoice Date</t>
  </si>
  <si>
    <t>ADV. PAYMENT 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</si>
</sst>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9">
    <numFmt numFmtId="43" formatCode="_-* #,##0.00_-;\-* #,##0.00_-;_-* &quot;-&quot;??_-;_-@_-"/>
    <numFmt numFmtId="164" formatCode="0.00_ ;[Red]\-0.00\ "/>
    <numFmt numFmtId="165" formatCode="yyyy\-mm\-dd;@"/>
    <numFmt numFmtId="166" formatCode="_-* #,##0.00\ _ج_._م_._‏_-;\-* #,##0.00\ _ج_._م_._‏_-;_-* &quot;-&quot;??\ _ج_._م_._‏_-;_-@_-"/>
    <numFmt numFmtId="167" formatCode="[$-409]d\-mmm\-yyyy;@"/>
    <numFmt numFmtId="168" formatCode="yyyy\-mm\-dd"/>
    <numFmt numFmtId="169" formatCode="0_ ;[Red]\-0\ "/>
    <numFmt numFmtId="170" formatCode="_(* #,##0.00_);_(* \(#,##0.00\);_(* &quot;-&quot;??_);_(@_)"/>
    <numFmt numFmtId="171" formatCode="_-* #,##0.00_-;_-* #,##0.00\-;_-* &quot;-&quot;??_-;_-@_-"/>
  </numFmts>
  <fonts count="16" x14ac:knownFonts="1">
    <font>
      <sz val="11"/>
      <color theme="1"/>
      <name val="Arial"/>
      <family val="2"/>
      <charset val="178"/>
      <scheme val="minor"/>
    </font>
    <font>
      <sz val="11"/>
      <color theme="1"/>
      <name val="Arial"/>
      <family val="2"/>
      <charset val="178"/>
      <scheme val="minor"/>
    </font>
    <font>
      <sz val="8"/>
      <color theme="0"/>
      <name val="PT Bold Heading"/>
      <charset val="178"/>
    </font>
    <font>
      <sz val="12"/>
      <color theme="4" tint="-0.499984740745262"/>
      <name val="Times New Roman"/>
      <family val="2"/>
      <scheme val="major"/>
    </font>
    <font>
      <b/>
      <i/>
      <sz val="12"/>
      <color theme="0"/>
      <name val="Arial"/>
      <family val="2"/>
    </font>
    <font>
      <sz val="8"/>
      <name val="Arial"/>
      <family val="2"/>
      <charset val="178"/>
      <scheme val="minor"/>
    </font>
    <font>
      <sz val="14"/>
      <color theme="1"/>
      <name val="Calibri"/>
      <family val="2"/>
    </font>
    <font>
      <b/>
      <u/>
      <sz val="11"/>
      <color theme="1"/>
      <name val="Arial"/>
      <family val="2"/>
      <scheme val="minor"/>
    </font>
    <font>
      <b/>
      <sz val="8"/>
      <color theme="0"/>
      <name val="PT Bold Heading"/>
      <charset val="178"/>
    </font>
    <font>
      <sz val="11"/>
      <color theme="1"/>
      <name val="Arial"/>
      <family val="2"/>
      <scheme val="minor"/>
    </font>
    <font>
      <b/>
      <sz val="18"/>
      <color theme="1"/>
      <name val="Arial"/>
      <family val="2"/>
      <scheme val="minor"/>
    </font>
    <font>
      <sz val="10"/>
      <color rgb="FF000000"/>
      <name val="Arial"/>
      <family val="2"/>
    </font>
    <font>
      <b/>
      <sz val="16"/>
      <color theme="1"/>
      <name val="Arial"/>
      <family val="2"/>
      <scheme val="minor"/>
    </font>
    <font>
      <b/>
      <sz val="22"/>
      <color theme="1"/>
      <name val="Arial"/>
      <family val="2"/>
      <scheme val="minor"/>
    </font>
    <font>
      <sz val="16"/>
      <color theme="1"/>
      <name val="Arial"/>
      <family val="2"/>
      <charset val="178"/>
      <scheme val="minor"/>
    </font>
    <font>
      <b/>
      <sz val="18"/>
      <name val="Arial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3" tint="-0.249977111117893"/>
        <bgColor auto="1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8"/>
        <bgColor theme="8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34">
    <border>
      <left/>
      <right/>
      <top/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4.9989318521683403E-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0" tint="-4.9989318521683403E-2"/>
      </left>
      <right style="thin">
        <color theme="0" tint="-4.9989318521683403E-2"/>
      </right>
      <top/>
      <bottom style="thin">
        <color theme="0" tint="-4.9989318521683403E-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8" tint="0.39997558519241921"/>
      </top>
      <bottom style="thin">
        <color theme="8" tint="0.39997558519241921"/>
      </bottom>
      <diagonal/>
    </border>
    <border>
      <left/>
      <right/>
      <top style="thin">
        <color theme="8" tint="0.39997558519241921"/>
      </top>
      <bottom style="thin">
        <color theme="8" tint="0.39997558519241921"/>
      </bottom>
      <diagonal/>
    </border>
    <border>
      <left/>
      <right style="thin">
        <color theme="8" tint="0.39997558519241921"/>
      </right>
      <top style="thin">
        <color theme="8" tint="0.39997558519241921"/>
      </top>
      <bottom style="thin">
        <color theme="8" tint="0.399975585192419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4.9989318521683403E-2"/>
      </top>
      <bottom style="thin">
        <color theme="8" tint="0.39997558519241921"/>
      </bottom>
      <diagonal/>
    </border>
    <border>
      <left/>
      <right/>
      <top style="thick">
        <color auto="1"/>
      </top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double">
        <color indexed="64"/>
      </bottom>
      <diagonal/>
    </border>
    <border>
      <left style="hair">
        <color indexed="64"/>
      </left>
      <right style="double">
        <color indexed="64"/>
      </right>
      <top/>
      <bottom style="double">
        <color indexed="64"/>
      </bottom>
      <diagonal/>
    </border>
    <border>
      <left style="hair">
        <color auto="1"/>
      </left>
      <right style="double">
        <color auto="1"/>
      </right>
      <top/>
      <bottom style="hair">
        <color auto="1"/>
      </bottom>
      <diagonal/>
    </border>
    <border>
      <left style="hair">
        <color auto="1"/>
      </left>
      <right style="double">
        <color auto="1"/>
      </right>
      <top style="hair">
        <color auto="1"/>
      </top>
      <bottom style="hair">
        <color auto="1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auto="1"/>
      </left>
      <right style="double">
        <color auto="1"/>
      </right>
      <top style="hair">
        <color auto="1"/>
      </top>
      <bottom/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</borders>
  <cellStyleXfs count="12">
    <xf numFmtId="0" fontId="0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170" fontId="11" fillId="0" borderId="0" applyFont="0" applyFill="0" applyBorder="0" applyAlignment="0" applyProtection="0"/>
    <xf numFmtId="0" fontId="9" fillId="0" borderId="0"/>
    <xf numFmtId="0" fontId="9" fillId="0" borderId="0"/>
    <xf numFmtId="171" fontId="11" fillId="0" borderId="0" applyFont="0" applyFill="0" applyBorder="0" applyAlignment="0" applyProtection="0"/>
    <xf numFmtId="171" fontId="1" fillId="0" borderId="0" applyFont="0" applyFill="0" applyBorder="0" applyAlignment="0" applyProtection="0"/>
  </cellStyleXfs>
  <cellXfs count="207">
    <xf numFmtId="0" fontId="0" fillId="0" borderId="0" xfId="0"/>
    <xf numFmtId="43" fontId="0" fillId="0" borderId="0" xfId="1" applyFont="1" applyFill="1" applyAlignment="1">
      <alignment horizontal="center"/>
    </xf>
    <xf numFmtId="164" fontId="2" fillId="2" borderId="1" xfId="0" applyNumberFormat="1" applyFont="1" applyFill="1" applyBorder="1" applyAlignment="1">
      <alignment horizontal="center" vertical="center" wrapText="1"/>
    </xf>
    <xf numFmtId="164" fontId="3" fillId="3" borderId="2" xfId="0" applyNumberFormat="1" applyFont="1" applyFill="1" applyBorder="1" applyAlignment="1">
      <alignment horizontal="center" vertical="center"/>
    </xf>
    <xf numFmtId="43" fontId="3" fillId="3" borderId="2" xfId="1" applyFont="1" applyFill="1" applyBorder="1" applyAlignment="1">
      <alignment horizontal="center" vertical="center"/>
    </xf>
    <xf numFmtId="164" fontId="3" fillId="4" borderId="3" xfId="0" applyNumberFormat="1" applyFont="1" applyFill="1" applyBorder="1" applyAlignment="1">
      <alignment horizontal="center" vertical="center"/>
    </xf>
    <xf numFmtId="43" fontId="3" fillId="4" borderId="3" xfId="1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 vertical="center" wrapText="1"/>
    </xf>
    <xf numFmtId="49" fontId="3" fillId="3" borderId="2" xfId="0" applyNumberFormat="1" applyFont="1" applyFill="1" applyBorder="1" applyAlignment="1">
      <alignment horizontal="center" vertical="center"/>
    </xf>
    <xf numFmtId="49" fontId="3" fillId="4" borderId="3" xfId="0" applyNumberFormat="1" applyFont="1" applyFill="1" applyBorder="1" applyAlignment="1">
      <alignment horizontal="center" vertical="center"/>
    </xf>
    <xf numFmtId="49" fontId="0" fillId="0" borderId="0" xfId="0" applyNumberFormat="1"/>
    <xf numFmtId="165" fontId="2" fillId="2" borderId="1" xfId="0" applyNumberFormat="1" applyFont="1" applyFill="1" applyBorder="1" applyAlignment="1">
      <alignment horizontal="center" vertical="center" wrapText="1"/>
    </xf>
    <xf numFmtId="14" fontId="0" fillId="0" borderId="0" xfId="0" applyNumberFormat="1"/>
    <xf numFmtId="16" fontId="0" fillId="0" borderId="0" xfId="0" applyNumberFormat="1"/>
    <xf numFmtId="14" fontId="3" fillId="3" borderId="2" xfId="0" applyNumberFormat="1" applyFont="1" applyFill="1" applyBorder="1" applyAlignment="1">
      <alignment horizontal="center" vertical="center"/>
    </xf>
    <xf numFmtId="14" fontId="3" fillId="4" borderId="3" xfId="0" applyNumberFormat="1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43" fontId="0" fillId="0" borderId="0" xfId="1" applyFont="1"/>
    <xf numFmtId="43" fontId="2" fillId="2" borderId="1" xfId="1" applyFont="1" applyFill="1" applyBorder="1" applyAlignment="1">
      <alignment horizontal="center" vertical="center" wrapText="1"/>
    </xf>
    <xf numFmtId="43" fontId="3" fillId="4" borderId="3" xfId="1" applyFont="1" applyFill="1" applyBorder="1" applyAlignment="1">
      <alignment horizontal="center" vertical="center"/>
    </xf>
    <xf numFmtId="49" fontId="3" fillId="4" borderId="2" xfId="0" applyNumberFormat="1" applyFont="1" applyFill="1" applyBorder="1" applyAlignment="1">
      <alignment horizontal="center" vertical="center"/>
    </xf>
    <xf numFmtId="164" fontId="3" fillId="4" borderId="2" xfId="0" applyNumberFormat="1" applyFont="1" applyFill="1" applyBorder="1" applyAlignment="1">
      <alignment horizontal="center" vertical="center"/>
    </xf>
    <xf numFmtId="14" fontId="3" fillId="4" borderId="2" xfId="0" applyNumberFormat="1" applyFont="1" applyFill="1" applyBorder="1" applyAlignment="1">
      <alignment horizontal="center" vertical="center"/>
    </xf>
    <xf numFmtId="43" fontId="3" fillId="4" borderId="2" xfId="1" applyFont="1" applyFill="1" applyBorder="1" applyAlignment="1">
      <alignment horizontal="center" vertical="center"/>
    </xf>
    <xf numFmtId="37" fontId="4" fillId="5" borderId="0" xfId="1" applyNumberFormat="1" applyFont="1" applyFill="1" applyAlignment="1">
      <alignment horizontal="center" vertical="center"/>
    </xf>
    <xf numFmtId="0" fontId="6" fillId="6" borderId="4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6" fillId="0" borderId="4" xfId="0" applyFont="1" applyBorder="1" applyAlignment="1">
      <alignment horizontal="center" vertical="center"/>
    </xf>
    <xf numFmtId="43" fontId="6" fillId="0" borderId="4" xfId="1" applyFont="1" applyBorder="1" applyAlignment="1">
      <alignment horizontal="center" vertical="center"/>
    </xf>
    <xf numFmtId="9" fontId="6" fillId="0" borderId="4" xfId="0" applyNumberFormat="1" applyFont="1" applyBorder="1" applyAlignment="1">
      <alignment horizontal="center" vertical="center"/>
    </xf>
    <xf numFmtId="166" fontId="6" fillId="0" borderId="4" xfId="0" applyNumberFormat="1" applyFont="1" applyBorder="1" applyAlignment="1">
      <alignment horizontal="center" vertical="center"/>
    </xf>
    <xf numFmtId="167" fontId="0" fillId="0" borderId="4" xfId="0" applyNumberFormat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 vertical="center"/>
    </xf>
    <xf numFmtId="0" fontId="6" fillId="0" borderId="4" xfId="0" applyFont="1" applyBorder="1" applyAlignment="1">
      <alignment horizontal="right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164" fontId="2" fillId="0" borderId="6" xfId="0" applyNumberFormat="1" applyFont="1" applyBorder="1" applyAlignment="1">
      <alignment horizontal="center" vertical="center" wrapText="1"/>
    </xf>
    <xf numFmtId="49" fontId="3" fillId="0" borderId="2" xfId="0" applyNumberFormat="1" applyFont="1" applyBorder="1" applyAlignment="1">
      <alignment horizontal="center" vertical="center"/>
    </xf>
    <xf numFmtId="164" fontId="3" fillId="0" borderId="2" xfId="0" applyNumberFormat="1" applyFont="1" applyBorder="1" applyAlignment="1">
      <alignment horizontal="center" vertical="center"/>
    </xf>
    <xf numFmtId="43" fontId="3" fillId="0" borderId="2" xfId="1" applyFont="1" applyFill="1" applyBorder="1" applyAlignment="1">
      <alignment horizontal="center" vertical="center"/>
    </xf>
    <xf numFmtId="165" fontId="0" fillId="0" borderId="0" xfId="0" applyNumberFormat="1"/>
    <xf numFmtId="49" fontId="3" fillId="0" borderId="3" xfId="0" applyNumberFormat="1" applyFont="1" applyBorder="1" applyAlignment="1">
      <alignment horizontal="center" vertical="center"/>
    </xf>
    <xf numFmtId="164" fontId="3" fillId="0" borderId="3" xfId="0" applyNumberFormat="1" applyFont="1" applyBorder="1" applyAlignment="1">
      <alignment horizontal="center" vertical="center"/>
    </xf>
    <xf numFmtId="43" fontId="3" fillId="0" borderId="3" xfId="1" applyFont="1" applyFill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49" fontId="8" fillId="8" borderId="1" xfId="0" applyNumberFormat="1" applyFont="1" applyFill="1" applyBorder="1" applyAlignment="1">
      <alignment horizontal="center" vertical="center" wrapText="1"/>
    </xf>
    <xf numFmtId="164" fontId="8" fillId="8" borderId="1" xfId="0" applyNumberFormat="1" applyFont="1" applyFill="1" applyBorder="1" applyAlignment="1">
      <alignment horizontal="center" vertical="center" wrapText="1"/>
    </xf>
    <xf numFmtId="49" fontId="3" fillId="7" borderId="7" xfId="0" applyNumberFormat="1" applyFont="1" applyFill="1" applyBorder="1" applyAlignment="1">
      <alignment horizontal="center" vertical="center"/>
    </xf>
    <xf numFmtId="164" fontId="3" fillId="7" borderId="7" xfId="0" applyNumberFormat="1" applyFont="1" applyFill="1" applyBorder="1" applyAlignment="1">
      <alignment horizontal="center" vertical="center"/>
    </xf>
    <xf numFmtId="43" fontId="3" fillId="7" borderId="7" xfId="1" applyFont="1" applyFill="1" applyBorder="1" applyAlignment="1">
      <alignment horizontal="center" vertical="center"/>
    </xf>
    <xf numFmtId="165" fontId="0" fillId="7" borderId="8" xfId="0" applyNumberFormat="1" applyFill="1" applyBorder="1"/>
    <xf numFmtId="165" fontId="0" fillId="7" borderId="9" xfId="0" applyNumberFormat="1" applyFill="1" applyBorder="1"/>
    <xf numFmtId="49" fontId="3" fillId="0" borderId="7" xfId="0" applyNumberFormat="1" applyFont="1" applyBorder="1" applyAlignment="1">
      <alignment horizontal="center" vertical="center"/>
    </xf>
    <xf numFmtId="164" fontId="3" fillId="0" borderId="7" xfId="0" applyNumberFormat="1" applyFont="1" applyBorder="1" applyAlignment="1">
      <alignment horizontal="center" vertical="center"/>
    </xf>
    <xf numFmtId="49" fontId="3" fillId="7" borderId="10" xfId="0" applyNumberFormat="1" applyFont="1" applyFill="1" applyBorder="1" applyAlignment="1">
      <alignment horizontal="center" vertical="center"/>
    </xf>
    <xf numFmtId="164" fontId="3" fillId="7" borderId="10" xfId="0" applyNumberFormat="1" applyFont="1" applyFill="1" applyBorder="1" applyAlignment="1">
      <alignment horizontal="center" vertical="center"/>
    </xf>
    <xf numFmtId="43" fontId="3" fillId="0" borderId="7" xfId="1" applyFont="1" applyBorder="1" applyAlignment="1">
      <alignment horizontal="center" vertical="center"/>
    </xf>
    <xf numFmtId="165" fontId="0" fillId="0" borderId="8" xfId="0" applyNumberFormat="1" applyBorder="1"/>
    <xf numFmtId="165" fontId="0" fillId="0" borderId="9" xfId="0" applyNumberFormat="1" applyBorder="1"/>
    <xf numFmtId="43" fontId="3" fillId="7" borderId="10" xfId="1" applyFont="1" applyFill="1" applyBorder="1" applyAlignment="1">
      <alignment horizontal="center"/>
    </xf>
    <xf numFmtId="49" fontId="3" fillId="0" borderId="10" xfId="0" applyNumberFormat="1" applyFont="1" applyBorder="1" applyAlignment="1">
      <alignment horizontal="center" vertical="center"/>
    </xf>
    <xf numFmtId="164" fontId="3" fillId="0" borderId="10" xfId="0" applyNumberFormat="1" applyFont="1" applyBorder="1" applyAlignment="1">
      <alignment horizontal="center" vertical="center"/>
    </xf>
    <xf numFmtId="43" fontId="3" fillId="0" borderId="10" xfId="1" applyFont="1" applyBorder="1" applyAlignment="1">
      <alignment horizontal="center"/>
    </xf>
    <xf numFmtId="0" fontId="0" fillId="0" borderId="0" xfId="0" pivotButton="1"/>
    <xf numFmtId="43" fontId="0" fillId="0" borderId="0" xfId="0" applyNumberFormat="1"/>
    <xf numFmtId="168" fontId="0" fillId="0" borderId="0" xfId="0" applyNumberFormat="1" applyAlignment="1">
      <alignment wrapText="1"/>
    </xf>
    <xf numFmtId="4" fontId="0" fillId="0" borderId="0" xfId="0" applyNumberFormat="1" applyAlignment="1">
      <alignment wrapText="1"/>
    </xf>
    <xf numFmtId="4" fontId="0" fillId="0" borderId="0" xfId="0" applyNumberFormat="1"/>
    <xf numFmtId="49" fontId="2" fillId="2" borderId="1" xfId="2" applyNumberFormat="1" applyFont="1" applyFill="1" applyBorder="1" applyAlignment="1">
      <alignment horizontal="center" vertical="center" wrapText="1"/>
    </xf>
    <xf numFmtId="164" fontId="2" fillId="2" borderId="1" xfId="2" applyNumberFormat="1" applyFont="1" applyFill="1" applyBorder="1" applyAlignment="1">
      <alignment horizontal="center" vertical="center" wrapText="1"/>
    </xf>
    <xf numFmtId="165" fontId="2" fillId="2" borderId="1" xfId="2" applyNumberFormat="1" applyFont="1" applyFill="1" applyBorder="1" applyAlignment="1">
      <alignment horizontal="center" vertical="center" wrapText="1"/>
    </xf>
    <xf numFmtId="0" fontId="1" fillId="0" borderId="0" xfId="2"/>
    <xf numFmtId="49" fontId="3" fillId="3" borderId="2" xfId="2" applyNumberFormat="1" applyFont="1" applyFill="1" applyBorder="1" applyAlignment="1">
      <alignment horizontal="center" vertical="center"/>
    </xf>
    <xf numFmtId="169" fontId="3" fillId="3" borderId="2" xfId="2" applyNumberFormat="1" applyFont="1" applyFill="1" applyBorder="1" applyAlignment="1">
      <alignment horizontal="center" vertical="center"/>
    </xf>
    <xf numFmtId="164" fontId="3" fillId="3" borderId="2" xfId="2" applyNumberFormat="1" applyFont="1" applyFill="1" applyBorder="1" applyAlignment="1">
      <alignment horizontal="center" vertical="center"/>
    </xf>
    <xf numFmtId="43" fontId="3" fillId="3" borderId="2" xfId="3" applyFont="1" applyFill="1" applyBorder="1" applyAlignment="1">
      <alignment horizontal="center" vertical="center"/>
    </xf>
    <xf numFmtId="49" fontId="3" fillId="4" borderId="3" xfId="2" applyNumberFormat="1" applyFont="1" applyFill="1" applyBorder="1" applyAlignment="1">
      <alignment horizontal="center" vertical="center"/>
    </xf>
    <xf numFmtId="164" fontId="3" fillId="4" borderId="3" xfId="2" applyNumberFormat="1" applyFont="1" applyFill="1" applyBorder="1" applyAlignment="1">
      <alignment horizontal="center" vertical="center"/>
    </xf>
    <xf numFmtId="43" fontId="3" fillId="4" borderId="3" xfId="3" applyFont="1" applyFill="1" applyBorder="1" applyAlignment="1">
      <alignment horizontal="center"/>
    </xf>
    <xf numFmtId="0" fontId="3" fillId="4" borderId="3" xfId="2" applyFont="1" applyFill="1" applyBorder="1" applyAlignment="1">
      <alignment horizontal="center" vertical="center"/>
    </xf>
    <xf numFmtId="49" fontId="1" fillId="0" borderId="0" xfId="2" applyNumberFormat="1"/>
    <xf numFmtId="43" fontId="0" fillId="0" borderId="0" xfId="3" applyFont="1" applyFill="1" applyAlignment="1">
      <alignment horizontal="center"/>
    </xf>
    <xf numFmtId="0" fontId="10" fillId="0" borderId="11" xfId="4" applyFont="1" applyBorder="1" applyAlignment="1">
      <alignment horizontal="center" vertical="center"/>
    </xf>
    <xf numFmtId="0" fontId="10" fillId="4" borderId="0" xfId="4" applyFont="1" applyFill="1" applyAlignment="1">
      <alignment horizontal="center" vertical="center"/>
    </xf>
    <xf numFmtId="0" fontId="10" fillId="0" borderId="0" xfId="4" applyFont="1" applyAlignment="1">
      <alignment horizontal="center" vertical="center"/>
    </xf>
    <xf numFmtId="0" fontId="10" fillId="0" borderId="12" xfId="4" applyFont="1" applyBorder="1" applyAlignment="1">
      <alignment horizontal="center" vertical="center" wrapText="1"/>
    </xf>
    <xf numFmtId="0" fontId="10" fillId="4" borderId="12" xfId="4" applyFont="1" applyFill="1" applyBorder="1" applyAlignment="1">
      <alignment horizontal="center" vertical="center" wrapText="1"/>
    </xf>
    <xf numFmtId="0" fontId="10" fillId="4" borderId="12" xfId="5" applyFont="1" applyFill="1" applyBorder="1" applyAlignment="1">
      <alignment horizontal="right" vertical="center" wrapText="1"/>
    </xf>
    <xf numFmtId="0" fontId="10" fillId="0" borderId="13" xfId="6" applyFont="1" applyBorder="1" applyAlignment="1">
      <alignment horizontal="center" vertical="center" wrapText="1"/>
    </xf>
    <xf numFmtId="0" fontId="10" fillId="0" borderId="0" xfId="6" applyFont="1" applyAlignment="1">
      <alignment horizontal="center" vertical="center"/>
    </xf>
    <xf numFmtId="0" fontId="10" fillId="0" borderId="16" xfId="6" applyFont="1" applyBorder="1" applyAlignment="1">
      <alignment horizontal="center" vertical="center" wrapText="1"/>
    </xf>
    <xf numFmtId="14" fontId="10" fillId="0" borderId="16" xfId="6" applyNumberFormat="1" applyFont="1" applyBorder="1" applyAlignment="1">
      <alignment horizontal="center" vertical="center" wrapText="1"/>
    </xf>
    <xf numFmtId="0" fontId="10" fillId="4" borderId="16" xfId="6" applyFont="1" applyFill="1" applyBorder="1" applyAlignment="1">
      <alignment horizontal="center" vertical="center" wrapText="1"/>
    </xf>
    <xf numFmtId="1" fontId="10" fillId="0" borderId="16" xfId="7" applyNumberFormat="1" applyFont="1" applyBorder="1" applyAlignment="1">
      <alignment horizontal="center" vertical="center"/>
    </xf>
    <xf numFmtId="0" fontId="10" fillId="0" borderId="16" xfId="8" applyFont="1" applyBorder="1" applyAlignment="1">
      <alignment horizontal="center" vertical="center" wrapText="1"/>
    </xf>
    <xf numFmtId="170" fontId="10" fillId="4" borderId="16" xfId="7" applyFont="1" applyFill="1" applyBorder="1" applyAlignment="1">
      <alignment horizontal="center" vertical="center"/>
    </xf>
    <xf numFmtId="170" fontId="10" fillId="0" borderId="16" xfId="7" applyFont="1" applyBorder="1" applyAlignment="1">
      <alignment horizontal="center" vertical="center"/>
    </xf>
    <xf numFmtId="170" fontId="10" fillId="0" borderId="16" xfId="6" applyNumberFormat="1" applyFont="1" applyBorder="1" applyAlignment="1">
      <alignment horizontal="center" vertical="center"/>
    </xf>
    <xf numFmtId="1" fontId="10" fillId="0" borderId="16" xfId="7" applyNumberFormat="1" applyFont="1" applyBorder="1" applyAlignment="1">
      <alignment horizontal="center" vertical="center" wrapText="1"/>
    </xf>
    <xf numFmtId="1" fontId="10" fillId="0" borderId="17" xfId="7" applyNumberFormat="1" applyFont="1" applyBorder="1" applyAlignment="1">
      <alignment horizontal="center" vertical="center"/>
    </xf>
    <xf numFmtId="1" fontId="10" fillId="0" borderId="18" xfId="7" applyNumberFormat="1" applyFont="1" applyBorder="1" applyAlignment="1">
      <alignment horizontal="center" vertical="center"/>
    </xf>
    <xf numFmtId="0" fontId="10" fillId="0" borderId="18" xfId="8" applyFont="1" applyBorder="1" applyAlignment="1">
      <alignment horizontal="center" vertical="center" wrapText="1"/>
    </xf>
    <xf numFmtId="1" fontId="10" fillId="0" borderId="19" xfId="7" applyNumberFormat="1" applyFont="1" applyBorder="1" applyAlignment="1">
      <alignment horizontal="center" vertical="center"/>
    </xf>
    <xf numFmtId="0" fontId="10" fillId="9" borderId="16" xfId="6" applyFont="1" applyFill="1" applyBorder="1" applyAlignment="1">
      <alignment horizontal="center" vertical="center" wrapText="1"/>
    </xf>
    <xf numFmtId="0" fontId="12" fillId="0" borderId="16" xfId="6" applyFont="1" applyBorder="1" applyAlignment="1">
      <alignment horizontal="center" vertical="center" wrapText="1"/>
    </xf>
    <xf numFmtId="14" fontId="12" fillId="0" borderId="16" xfId="6" applyNumberFormat="1" applyFont="1" applyBorder="1" applyAlignment="1">
      <alignment horizontal="center" vertical="center" wrapText="1"/>
    </xf>
    <xf numFmtId="0" fontId="12" fillId="4" borderId="16" xfId="6" applyFont="1" applyFill="1" applyBorder="1" applyAlignment="1">
      <alignment horizontal="center" vertical="center" wrapText="1"/>
    </xf>
    <xf numFmtId="1" fontId="12" fillId="0" borderId="16" xfId="7" applyNumberFormat="1" applyFont="1" applyBorder="1" applyAlignment="1">
      <alignment horizontal="center" vertical="center"/>
    </xf>
    <xf numFmtId="1" fontId="12" fillId="0" borderId="16" xfId="7" applyNumberFormat="1" applyFont="1" applyBorder="1" applyAlignment="1">
      <alignment horizontal="center" vertical="center" wrapText="1"/>
    </xf>
    <xf numFmtId="0" fontId="12" fillId="0" borderId="16" xfId="8" applyFont="1" applyBorder="1" applyAlignment="1">
      <alignment horizontal="center" vertical="center" wrapText="1"/>
    </xf>
    <xf numFmtId="170" fontId="12" fillId="4" borderId="16" xfId="7" applyFont="1" applyFill="1" applyBorder="1" applyAlignment="1">
      <alignment horizontal="center" vertical="center"/>
    </xf>
    <xf numFmtId="170" fontId="12" fillId="0" borderId="16" xfId="7" applyFont="1" applyBorder="1" applyAlignment="1">
      <alignment horizontal="center" vertical="center"/>
    </xf>
    <xf numFmtId="170" fontId="12" fillId="0" borderId="16" xfId="6" applyNumberFormat="1" applyFont="1" applyBorder="1" applyAlignment="1">
      <alignment horizontal="center" vertical="center"/>
    </xf>
    <xf numFmtId="0" fontId="12" fillId="0" borderId="0" xfId="6" applyFont="1" applyAlignment="1">
      <alignment horizontal="center" vertical="center"/>
    </xf>
    <xf numFmtId="0" fontId="12" fillId="9" borderId="16" xfId="6" applyFont="1" applyFill="1" applyBorder="1" applyAlignment="1">
      <alignment horizontal="center" vertical="center" wrapText="1"/>
    </xf>
    <xf numFmtId="1" fontId="12" fillId="0" borderId="19" xfId="7" applyNumberFormat="1" applyFont="1" applyBorder="1" applyAlignment="1">
      <alignment horizontal="center" vertical="center"/>
    </xf>
    <xf numFmtId="14" fontId="12" fillId="9" borderId="16" xfId="6" applyNumberFormat="1" applyFont="1" applyFill="1" applyBorder="1" applyAlignment="1">
      <alignment horizontal="center" vertical="center" wrapText="1"/>
    </xf>
    <xf numFmtId="1" fontId="12" fillId="9" borderId="16" xfId="7" applyNumberFormat="1" applyFont="1" applyFill="1" applyBorder="1" applyAlignment="1">
      <alignment horizontal="center" vertical="center"/>
    </xf>
    <xf numFmtId="1" fontId="12" fillId="9" borderId="16" xfId="7" applyNumberFormat="1" applyFont="1" applyFill="1" applyBorder="1" applyAlignment="1">
      <alignment horizontal="center" vertical="center" wrapText="1"/>
    </xf>
    <xf numFmtId="0" fontId="12" fillId="9" borderId="16" xfId="8" applyFont="1" applyFill="1" applyBorder="1" applyAlignment="1">
      <alignment horizontal="center" vertical="center" wrapText="1"/>
    </xf>
    <xf numFmtId="170" fontId="12" fillId="9" borderId="16" xfId="7" applyFont="1" applyFill="1" applyBorder="1" applyAlignment="1">
      <alignment horizontal="center" vertical="center"/>
    </xf>
    <xf numFmtId="170" fontId="12" fillId="9" borderId="16" xfId="6" applyNumberFormat="1" applyFont="1" applyFill="1" applyBorder="1" applyAlignment="1">
      <alignment horizontal="center" vertical="center"/>
    </xf>
    <xf numFmtId="0" fontId="12" fillId="0" borderId="16" xfId="9" applyFont="1" applyBorder="1" applyAlignment="1">
      <alignment horizontal="center" vertical="center" wrapText="1"/>
    </xf>
    <xf numFmtId="14" fontId="12" fillId="0" borderId="16" xfId="9" applyNumberFormat="1" applyFont="1" applyBorder="1" applyAlignment="1">
      <alignment horizontal="center" vertical="center" wrapText="1"/>
    </xf>
    <xf numFmtId="0" fontId="12" fillId="4" borderId="16" xfId="9" applyFont="1" applyFill="1" applyBorder="1" applyAlignment="1">
      <alignment horizontal="center" vertical="center" wrapText="1"/>
    </xf>
    <xf numFmtId="170" fontId="12" fillId="0" borderId="16" xfId="9" applyNumberFormat="1" applyFont="1" applyBorder="1" applyAlignment="1">
      <alignment horizontal="center" vertical="center"/>
    </xf>
    <xf numFmtId="0" fontId="12" fillId="0" borderId="0" xfId="9" applyFont="1" applyAlignment="1">
      <alignment horizontal="center" vertical="center"/>
    </xf>
    <xf numFmtId="171" fontId="12" fillId="4" borderId="16" xfId="10" applyFont="1" applyFill="1" applyBorder="1" applyAlignment="1">
      <alignment horizontal="center" vertical="center"/>
    </xf>
    <xf numFmtId="0" fontId="12" fillId="9" borderId="16" xfId="9" applyFont="1" applyFill="1" applyBorder="1" applyAlignment="1">
      <alignment horizontal="center" vertical="center" wrapText="1"/>
    </xf>
    <xf numFmtId="0" fontId="12" fillId="10" borderId="16" xfId="9" applyFont="1" applyFill="1" applyBorder="1" applyAlignment="1">
      <alignment horizontal="center" vertical="center" wrapText="1"/>
    </xf>
    <xf numFmtId="14" fontId="12" fillId="10" borderId="16" xfId="9" applyNumberFormat="1" applyFont="1" applyFill="1" applyBorder="1" applyAlignment="1">
      <alignment horizontal="center" vertical="center" wrapText="1"/>
    </xf>
    <xf numFmtId="1" fontId="12" fillId="10" borderId="16" xfId="7" applyNumberFormat="1" applyFont="1" applyFill="1" applyBorder="1" applyAlignment="1">
      <alignment horizontal="center" vertical="center"/>
    </xf>
    <xf numFmtId="1" fontId="12" fillId="10" borderId="16" xfId="7" applyNumberFormat="1" applyFont="1" applyFill="1" applyBorder="1" applyAlignment="1">
      <alignment horizontal="center" vertical="center" wrapText="1"/>
    </xf>
    <xf numFmtId="170" fontId="12" fillId="10" borderId="16" xfId="7" applyFont="1" applyFill="1" applyBorder="1" applyAlignment="1">
      <alignment horizontal="center" vertical="center"/>
    </xf>
    <xf numFmtId="170" fontId="12" fillId="10" borderId="16" xfId="9" applyNumberFormat="1" applyFont="1" applyFill="1" applyBorder="1" applyAlignment="1">
      <alignment horizontal="center" vertical="center"/>
    </xf>
    <xf numFmtId="0" fontId="12" fillId="11" borderId="16" xfId="6" applyFont="1" applyFill="1" applyBorder="1" applyAlignment="1">
      <alignment horizontal="center" vertical="center" wrapText="1"/>
    </xf>
    <xf numFmtId="14" fontId="12" fillId="11" borderId="16" xfId="6" applyNumberFormat="1" applyFont="1" applyFill="1" applyBorder="1" applyAlignment="1">
      <alignment horizontal="center" vertical="center" wrapText="1"/>
    </xf>
    <xf numFmtId="1" fontId="12" fillId="11" borderId="16" xfId="7" applyNumberFormat="1" applyFont="1" applyFill="1" applyBorder="1" applyAlignment="1">
      <alignment horizontal="center" vertical="center"/>
    </xf>
    <xf numFmtId="1" fontId="12" fillId="11" borderId="0" xfId="7" applyNumberFormat="1" applyFont="1" applyFill="1" applyBorder="1" applyAlignment="1">
      <alignment horizontal="center" vertical="center"/>
    </xf>
    <xf numFmtId="170" fontId="12" fillId="11" borderId="16" xfId="7" applyFont="1" applyFill="1" applyBorder="1" applyAlignment="1">
      <alignment horizontal="center" vertical="center"/>
    </xf>
    <xf numFmtId="170" fontId="12" fillId="11" borderId="16" xfId="6" applyNumberFormat="1" applyFont="1" applyFill="1" applyBorder="1" applyAlignment="1">
      <alignment horizontal="center" vertical="center"/>
    </xf>
    <xf numFmtId="0" fontId="10" fillId="12" borderId="16" xfId="8" applyFont="1" applyFill="1" applyBorder="1" applyAlignment="1">
      <alignment horizontal="center" vertical="center" wrapText="1"/>
    </xf>
    <xf numFmtId="0" fontId="12" fillId="12" borderId="16" xfId="8" applyFont="1" applyFill="1" applyBorder="1" applyAlignment="1">
      <alignment horizontal="center" vertical="center" wrapText="1"/>
    </xf>
    <xf numFmtId="0" fontId="12" fillId="0" borderId="12" xfId="6" applyFont="1" applyBorder="1" applyAlignment="1">
      <alignment vertical="center" wrapText="1"/>
    </xf>
    <xf numFmtId="170" fontId="12" fillId="10" borderId="20" xfId="7" applyFont="1" applyFill="1" applyBorder="1" applyAlignment="1">
      <alignment horizontal="center" vertical="center"/>
    </xf>
    <xf numFmtId="0" fontId="12" fillId="0" borderId="0" xfId="4" applyFont="1" applyAlignment="1">
      <alignment horizontal="center" vertical="center"/>
    </xf>
    <xf numFmtId="1" fontId="12" fillId="0" borderId="15" xfId="7" applyNumberFormat="1" applyFont="1" applyBorder="1" applyAlignment="1">
      <alignment horizontal="center" vertical="center"/>
    </xf>
    <xf numFmtId="170" fontId="12" fillId="4" borderId="15" xfId="7" applyFont="1" applyFill="1" applyBorder="1" applyAlignment="1">
      <alignment horizontal="center" vertical="center"/>
    </xf>
    <xf numFmtId="170" fontId="12" fillId="4" borderId="21" xfId="7" applyFont="1" applyFill="1" applyBorder="1" applyAlignment="1">
      <alignment horizontal="center" vertical="center"/>
    </xf>
    <xf numFmtId="170" fontId="12" fillId="4" borderId="0" xfId="7" applyFont="1" applyFill="1" applyAlignment="1">
      <alignment horizontal="center" vertical="center"/>
    </xf>
    <xf numFmtId="170" fontId="12" fillId="4" borderId="0" xfId="6" applyNumberFormat="1" applyFont="1" applyFill="1" applyAlignment="1">
      <alignment horizontal="center" vertical="center"/>
    </xf>
    <xf numFmtId="1" fontId="12" fillId="13" borderId="18" xfId="7" applyNumberFormat="1" applyFont="1" applyFill="1" applyBorder="1" applyAlignment="1">
      <alignment horizontal="center" vertical="center"/>
    </xf>
    <xf numFmtId="170" fontId="12" fillId="13" borderId="18" xfId="7" applyFont="1" applyFill="1" applyBorder="1" applyAlignment="1">
      <alignment horizontal="center" vertical="center"/>
    </xf>
    <xf numFmtId="170" fontId="12" fillId="0" borderId="22" xfId="7" applyFont="1" applyBorder="1" applyAlignment="1">
      <alignment horizontal="center" vertical="center"/>
    </xf>
    <xf numFmtId="170" fontId="12" fillId="0" borderId="22" xfId="6" applyNumberFormat="1" applyFont="1" applyBorder="1" applyAlignment="1">
      <alignment horizontal="center" vertical="center"/>
    </xf>
    <xf numFmtId="0" fontId="12" fillId="9" borderId="0" xfId="4" applyFont="1" applyFill="1" applyAlignment="1">
      <alignment horizontal="center" vertical="center"/>
    </xf>
    <xf numFmtId="170" fontId="12" fillId="13" borderId="4" xfId="7" applyFont="1" applyFill="1" applyBorder="1" applyAlignment="1">
      <alignment horizontal="center" vertical="center"/>
    </xf>
    <xf numFmtId="171" fontId="12" fillId="9" borderId="23" xfId="6" applyNumberFormat="1" applyFont="1" applyFill="1" applyBorder="1" applyAlignment="1">
      <alignment horizontal="center" vertical="center"/>
    </xf>
    <xf numFmtId="170" fontId="12" fillId="9" borderId="23" xfId="7" applyFont="1" applyFill="1" applyBorder="1" applyAlignment="1">
      <alignment horizontal="center" vertical="center"/>
    </xf>
    <xf numFmtId="170" fontId="12" fillId="0" borderId="0" xfId="7" applyFont="1" applyAlignment="1">
      <alignment horizontal="center" vertical="center"/>
    </xf>
    <xf numFmtId="170" fontId="12" fillId="0" borderId="0" xfId="6" applyNumberFormat="1" applyFont="1" applyAlignment="1">
      <alignment horizontal="center" vertical="center"/>
    </xf>
    <xf numFmtId="171" fontId="12" fillId="0" borderId="0" xfId="4" applyNumberFormat="1" applyFont="1" applyAlignment="1">
      <alignment horizontal="center" vertical="center"/>
    </xf>
    <xf numFmtId="171" fontId="12" fillId="0" borderId="0" xfId="8" applyNumberFormat="1" applyFont="1" applyAlignment="1">
      <alignment horizontal="center" vertical="center"/>
    </xf>
    <xf numFmtId="170" fontId="13" fillId="0" borderId="24" xfId="4" applyNumberFormat="1" applyFont="1" applyBorder="1" applyAlignment="1">
      <alignment vertical="center"/>
    </xf>
    <xf numFmtId="170" fontId="13" fillId="0" borderId="25" xfId="4" applyNumberFormat="1" applyFont="1" applyBorder="1" applyAlignment="1">
      <alignment vertical="center"/>
    </xf>
    <xf numFmtId="170" fontId="13" fillId="0" borderId="26" xfId="4" applyNumberFormat="1" applyFont="1" applyBorder="1" applyAlignment="1">
      <alignment horizontal="center" vertical="center"/>
    </xf>
    <xf numFmtId="171" fontId="13" fillId="14" borderId="27" xfId="4" applyNumberFormat="1" applyFont="1" applyFill="1" applyBorder="1" applyAlignment="1">
      <alignment horizontal="center" vertical="center"/>
    </xf>
    <xf numFmtId="170" fontId="12" fillId="13" borderId="13" xfId="4" applyNumberFormat="1" applyFont="1" applyFill="1" applyBorder="1" applyAlignment="1">
      <alignment horizontal="center" vertical="center"/>
    </xf>
    <xf numFmtId="0" fontId="12" fillId="13" borderId="28" xfId="4" applyFont="1" applyFill="1" applyBorder="1" applyAlignment="1">
      <alignment horizontal="right" vertical="center"/>
    </xf>
    <xf numFmtId="170" fontId="12" fillId="13" borderId="16" xfId="4" applyNumberFormat="1" applyFont="1" applyFill="1" applyBorder="1" applyAlignment="1">
      <alignment horizontal="center" vertical="center"/>
    </xf>
    <xf numFmtId="0" fontId="12" fillId="13" borderId="29" xfId="4" applyFont="1" applyFill="1" applyBorder="1" applyAlignment="1">
      <alignment horizontal="right" vertical="center"/>
    </xf>
    <xf numFmtId="0" fontId="13" fillId="0" borderId="0" xfId="4" applyFont="1" applyAlignment="1">
      <alignment horizontal="center" vertical="center"/>
    </xf>
    <xf numFmtId="171" fontId="13" fillId="0" borderId="0" xfId="4" applyNumberFormat="1" applyFont="1" applyAlignment="1">
      <alignment horizontal="center" vertical="center"/>
    </xf>
    <xf numFmtId="0" fontId="13" fillId="0" borderId="0" xfId="4" applyFont="1" applyAlignment="1">
      <alignment vertical="center"/>
    </xf>
    <xf numFmtId="0" fontId="12" fillId="13" borderId="29" xfId="4" applyFont="1" applyFill="1" applyBorder="1" applyAlignment="1">
      <alignment horizontal="right" vertical="center" wrapText="1"/>
    </xf>
    <xf numFmtId="0" fontId="12" fillId="0" borderId="0" xfId="4" applyFont="1" applyAlignment="1">
      <alignment vertical="center"/>
    </xf>
    <xf numFmtId="170" fontId="12" fillId="13" borderId="30" xfId="4" applyNumberFormat="1" applyFont="1" applyFill="1" applyBorder="1" applyAlignment="1">
      <alignment horizontal="center" vertical="center"/>
    </xf>
    <xf numFmtId="0" fontId="12" fillId="13" borderId="31" xfId="4" applyFont="1" applyFill="1" applyBorder="1" applyAlignment="1">
      <alignment horizontal="right" vertical="center"/>
    </xf>
    <xf numFmtId="170" fontId="12" fillId="13" borderId="23" xfId="4" applyNumberFormat="1" applyFont="1" applyFill="1" applyBorder="1" applyAlignment="1">
      <alignment horizontal="center" vertical="center"/>
    </xf>
    <xf numFmtId="0" fontId="12" fillId="13" borderId="32" xfId="4" applyFont="1" applyFill="1" applyBorder="1" applyAlignment="1">
      <alignment horizontal="right" vertical="center"/>
    </xf>
    <xf numFmtId="170" fontId="12" fillId="0" borderId="0" xfId="4" applyNumberFormat="1" applyFont="1" applyAlignment="1">
      <alignment horizontal="center" vertical="center"/>
    </xf>
    <xf numFmtId="171" fontId="10" fillId="13" borderId="0" xfId="11" applyFont="1" applyFill="1" applyBorder="1" applyAlignment="1">
      <alignment horizontal="center" vertical="center"/>
    </xf>
    <xf numFmtId="0" fontId="10" fillId="0" borderId="16" xfId="6" applyFont="1" applyBorder="1" applyAlignment="1">
      <alignment horizontal="center" vertical="center"/>
    </xf>
    <xf numFmtId="1" fontId="10" fillId="0" borderId="0" xfId="7" applyNumberFormat="1" applyFont="1" applyBorder="1" applyAlignment="1">
      <alignment horizontal="center" vertical="center"/>
    </xf>
    <xf numFmtId="1" fontId="10" fillId="0" borderId="18" xfId="7" applyNumberFormat="1" applyFont="1" applyBorder="1" applyAlignment="1">
      <alignment horizontal="center" vertical="center" wrapText="1"/>
    </xf>
    <xf numFmtId="1" fontId="12" fillId="0" borderId="0" xfId="7" applyNumberFormat="1" applyFont="1" applyBorder="1" applyAlignment="1">
      <alignment horizontal="center" vertical="center" wrapText="1"/>
    </xf>
    <xf numFmtId="1" fontId="12" fillId="0" borderId="0" xfId="7" applyNumberFormat="1" applyFont="1" applyBorder="1" applyAlignment="1">
      <alignment horizontal="center" vertical="center"/>
    </xf>
    <xf numFmtId="0" fontId="12" fillId="0" borderId="16" xfId="9" applyFont="1" applyBorder="1" applyAlignment="1">
      <alignment horizontal="center" vertical="center"/>
    </xf>
    <xf numFmtId="0" fontId="12" fillId="12" borderId="0" xfId="8" applyFont="1" applyFill="1" applyAlignment="1">
      <alignment horizontal="center" vertical="center" wrapText="1"/>
    </xf>
    <xf numFmtId="0" fontId="10" fillId="12" borderId="18" xfId="8" applyFont="1" applyFill="1" applyBorder="1" applyAlignment="1">
      <alignment horizontal="center" vertical="center" wrapText="1"/>
    </xf>
    <xf numFmtId="0" fontId="12" fillId="0" borderId="13" xfId="6" applyFont="1" applyBorder="1" applyAlignment="1">
      <alignment horizontal="center" vertical="center" wrapText="1"/>
    </xf>
    <xf numFmtId="14" fontId="12" fillId="0" borderId="13" xfId="6" applyNumberFormat="1" applyFont="1" applyBorder="1" applyAlignment="1">
      <alignment horizontal="center" vertical="center" wrapText="1"/>
    </xf>
    <xf numFmtId="0" fontId="12" fillId="9" borderId="13" xfId="6" applyFont="1" applyFill="1" applyBorder="1" applyAlignment="1">
      <alignment horizontal="center" vertical="center" wrapText="1"/>
    </xf>
    <xf numFmtId="1" fontId="12" fillId="0" borderId="14" xfId="7" applyNumberFormat="1" applyFont="1" applyBorder="1" applyAlignment="1">
      <alignment horizontal="center" vertical="center"/>
    </xf>
    <xf numFmtId="1" fontId="12" fillId="0" borderId="15" xfId="7" applyNumberFormat="1" applyFont="1" applyBorder="1" applyAlignment="1">
      <alignment horizontal="center" vertical="center" wrapText="1"/>
    </xf>
    <xf numFmtId="170" fontId="12" fillId="4" borderId="13" xfId="7" applyFont="1" applyFill="1" applyBorder="1" applyAlignment="1">
      <alignment horizontal="center" vertical="center"/>
    </xf>
    <xf numFmtId="170" fontId="12" fillId="0" borderId="13" xfId="7" applyFont="1" applyBorder="1" applyAlignment="1">
      <alignment horizontal="center" vertical="center"/>
    </xf>
    <xf numFmtId="170" fontId="12" fillId="0" borderId="13" xfId="6" applyNumberFormat="1" applyFont="1" applyBorder="1" applyAlignment="1">
      <alignment horizontal="center" vertical="center"/>
    </xf>
    <xf numFmtId="0" fontId="3" fillId="3" borderId="2" xfId="2" applyFont="1" applyFill="1" applyBorder="1" applyAlignment="1">
      <alignment horizontal="center" vertical="center"/>
    </xf>
    <xf numFmtId="165" fontId="14" fillId="0" borderId="8" xfId="0" applyNumberFormat="1" applyFont="1" applyBorder="1" applyAlignment="1">
      <alignment horizontal="center" vertical="center"/>
    </xf>
    <xf numFmtId="1" fontId="12" fillId="0" borderId="16" xfId="7" applyNumberFormat="1" applyFont="1" applyFill="1" applyBorder="1" applyAlignment="1">
      <alignment horizontal="center" vertical="center"/>
    </xf>
    <xf numFmtId="170" fontId="12" fillId="0" borderId="16" xfId="7" applyFont="1" applyFill="1" applyBorder="1" applyAlignment="1">
      <alignment horizontal="center" vertical="center"/>
    </xf>
    <xf numFmtId="0" fontId="15" fillId="4" borderId="33" xfId="5" applyFont="1" applyFill="1" applyBorder="1" applyAlignment="1">
      <alignment horizontal="right" vertical="center" wrapText="1"/>
    </xf>
    <xf numFmtId="0" fontId="15" fillId="4" borderId="33" xfId="4" applyFont="1" applyFill="1" applyBorder="1" applyAlignment="1">
      <alignment horizontal="center" vertical="center" wrapText="1"/>
    </xf>
    <xf numFmtId="0" fontId="7" fillId="0" borderId="5" xfId="0" applyFont="1" applyBorder="1" applyAlignment="1">
      <alignment horizontal="center"/>
    </xf>
  </cellXfs>
  <cellStyles count="12">
    <cellStyle name="Comma" xfId="1" builtinId="3"/>
    <cellStyle name="Comma 11" xfId="7" xr:uid="{27775428-B08F-460F-B3FE-985727D3CD31}"/>
    <cellStyle name="Comma 11 2" xfId="10" xr:uid="{2CC917C4-B2CA-4F3A-A9F5-F2DA23E52E2A}"/>
    <cellStyle name="Comma 2" xfId="3" xr:uid="{A6049CF5-BC58-4FF6-BCE8-534A32FF36F9}"/>
    <cellStyle name="Comma 2 3" xfId="11" xr:uid="{2A6AFD0D-201B-4EBF-8ED7-0E033F199683}"/>
    <cellStyle name="Normal" xfId="0" builtinId="0"/>
    <cellStyle name="Normal 2" xfId="2" xr:uid="{929661B0-4624-4B0A-839A-CD0E11B36266}"/>
    <cellStyle name="Normal 3 2" xfId="4" xr:uid="{CD36DC11-94B1-412F-983D-C31B7541F96F}"/>
    <cellStyle name="Normal 3 2 2 2 2" xfId="5" xr:uid="{18B2EBD2-7580-46EB-B34A-15AC31CA89A8}"/>
    <cellStyle name="Normal 3 2 2 3 2" xfId="8" xr:uid="{3C5ABC7A-2C0B-4B59-95FD-0C632EFEB8B6}"/>
    <cellStyle name="Normal 3 2 9" xfId="6" xr:uid="{B7070402-FCB7-4830-B0FA-794775AE7756}"/>
    <cellStyle name="Normal 3 2 9 2" xfId="9" xr:uid="{34E862EF-5F34-4E3A-95FF-83051F886717}"/>
  </cellStyles>
  <dxfs count="55"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rial"/>
        <family val="2"/>
        <scheme val="minor"/>
      </font>
      <numFmt numFmtId="170" formatCode="_(* #,##0.00_);_(* \(#,##0.00\);_(* &quot;-&quot;??_);_(@_)"/>
      <alignment horizontal="center" vertical="center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rial"/>
        <family val="2"/>
        <scheme val="minor"/>
      </font>
      <numFmt numFmtId="170" formatCode="_(* #,##0.00_);_(* \(#,##0.00\);_(* &quot;-&quot;??_);_(@_)"/>
      <alignment horizontal="center" vertical="center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rial"/>
        <family val="2"/>
        <scheme val="minor"/>
      </font>
      <numFmt numFmtId="170" formatCode="_(* #,##0.00_);_(* \(#,##0.00\);_(* &quot;-&quot;??_);_(@_)"/>
      <alignment horizontal="center" vertical="center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rial"/>
        <family val="2"/>
        <scheme val="minor"/>
      </font>
      <numFmt numFmtId="170" formatCode="_(* #,##0.00_);_(* \(#,##0.00\);_(* &quot;-&quot;??_);_(@_)"/>
      <alignment horizontal="center" vertical="center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rial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rial"/>
        <family val="2"/>
        <charset val="178"/>
        <scheme val="minor"/>
      </font>
      <numFmt numFmtId="165" formatCode="yyyy\-mm\-dd;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8" tint="0.39997558519241921"/>
        </top>
        <bottom style="thin">
          <color theme="8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rial"/>
        <family val="2"/>
        <scheme val="minor"/>
      </font>
      <numFmt numFmtId="19" formatCode="dd/mm/yyyy"/>
      <alignment horizontal="center" vertical="center" textRotation="0" wrapText="1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border outline="0">
        <top style="double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rial"/>
        <family val="2"/>
        <scheme val="minor"/>
      </font>
      <alignment horizontal="center" vertical="center" textRotation="0" wrapText="0" indent="0" justifyLastLine="0" shrinkToFit="0" readingOrder="0"/>
    </dxf>
    <dxf>
      <border outline="0">
        <bottom style="double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auto="1"/>
        <name val="Arial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double">
          <color auto="1"/>
        </left>
        <right style="double">
          <color auto="1"/>
        </right>
        <top/>
        <bottom/>
      </border>
    </dxf>
    <dxf>
      <numFmt numFmtId="0" formatCode="General"/>
    </dxf>
    <dxf>
      <numFmt numFmtId="19" formatCode="dd/mm/yyyy"/>
    </dxf>
    <dxf>
      <numFmt numFmtId="19" formatCode="dd/mm/yyyy"/>
    </dxf>
    <dxf>
      <numFmt numFmtId="19" formatCode="dd/mm/yyyy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sz val="12"/>
        <color theme="4" tint="-0.499984740745262"/>
        <name val="Times New Roman"/>
        <family val="2"/>
        <scheme val="major"/>
      </font>
      <numFmt numFmtId="165" formatCode="yyyy\-mm\-dd;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4.9989318521683403E-2"/>
        </top>
        <bottom/>
      </border>
    </dxf>
    <dxf>
      <font>
        <sz val="12"/>
        <color theme="4" tint="-0.499984740745262"/>
        <name val="Times New Roman"/>
        <family val="2"/>
        <scheme val="major"/>
      </font>
      <numFmt numFmtId="165" formatCode="yyyy\-mm\-dd;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4.9989318521683403E-2"/>
        </top>
        <bottom/>
      </border>
    </dxf>
    <dxf>
      <font>
        <sz val="12"/>
        <color theme="4" tint="-0.499984740745262"/>
        <name val="Times New Roman"/>
        <family val="2"/>
        <scheme val="major"/>
      </font>
      <numFmt numFmtId="165" formatCode="yyyy\-mm\-dd;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4.9989318521683403E-2"/>
        </top>
        <bottom/>
      </border>
    </dxf>
    <dxf>
      <fill>
        <patternFill patternType="none">
          <fgColor indexed="64"/>
          <bgColor auto="1"/>
        </patternFill>
      </fill>
    </dxf>
    <dxf>
      <border outline="0">
        <top style="thin">
          <color rgb="FFF2F2F2"/>
        </top>
      </border>
    </dxf>
    <dxf>
      <fill>
        <patternFill patternType="none">
          <fgColor rgb="FF000000"/>
          <bgColor auto="1"/>
        </patternFill>
      </fill>
    </dxf>
    <dxf>
      <border outline="0">
        <bottom style="thin">
          <color rgb="FFF2F2F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PT Bold Heading"/>
        <charset val="178"/>
        <scheme val="none"/>
      </font>
      <numFmt numFmtId="164" formatCode="0.00_ ;[Red]\-0.00\ 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 tint="-4.9989318521683403E-2"/>
        </left>
        <right style="thin">
          <color theme="0" tint="-4.9989318521683403E-2"/>
        </right>
        <top/>
        <bottom/>
      </border>
    </dxf>
    <dxf>
      <numFmt numFmtId="165" formatCode="yyyy\-mm\-dd;@"/>
      <fill>
        <patternFill patternType="none">
          <fgColor indexed="64"/>
          <bgColor auto="1"/>
        </patternFill>
      </fill>
    </dxf>
    <dxf>
      <numFmt numFmtId="165" formatCode="yyyy\-mm\-dd;@"/>
      <fill>
        <patternFill patternType="none">
          <fgColor indexed="64"/>
          <bgColor auto="1"/>
        </patternFill>
      </fill>
    </dxf>
    <dxf>
      <numFmt numFmtId="165" formatCode="yyyy\-mm\-dd;@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border outline="0">
        <top style="thin">
          <color rgb="FFF2F2F2"/>
        </top>
      </border>
    </dxf>
    <dxf>
      <fill>
        <patternFill patternType="none">
          <fgColor rgb="FF000000"/>
          <bgColor auto="1"/>
        </patternFill>
      </fill>
    </dxf>
    <dxf>
      <border outline="0">
        <bottom style="thin">
          <color rgb="FFF2F2F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PT Bold Heading"/>
        <charset val="178"/>
        <scheme val="none"/>
      </font>
      <numFmt numFmtId="164" formatCode="0.00_ ;[Red]\-0.00\ 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 tint="-4.9989318521683403E-2"/>
        </left>
        <right style="thin">
          <color theme="0" tint="-4.9989318521683403E-2"/>
        </right>
        <top/>
        <bottom/>
      </border>
    </dxf>
    <dxf>
      <numFmt numFmtId="165" formatCode="yyyy\-mm\-dd;@"/>
      <fill>
        <patternFill patternType="none">
          <fgColor indexed="64"/>
          <bgColor auto="1"/>
        </patternFill>
      </fill>
    </dxf>
    <dxf>
      <numFmt numFmtId="165" formatCode="yyyy\-mm\-dd;@"/>
      <fill>
        <patternFill patternType="none">
          <fgColor indexed="64"/>
          <bgColor auto="1"/>
        </patternFill>
      </fill>
    </dxf>
    <dxf>
      <numFmt numFmtId="165" formatCode="yyyy\-mm\-dd;@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4" tint="-0.499984740745262"/>
        <name val="Times New Roman"/>
        <family val="2"/>
        <scheme val="maj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4.9989318521683403E-2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4" tint="-0.499984740745262"/>
        <name val="Times New Roman"/>
        <family val="2"/>
        <scheme val="maj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4.9989318521683403E-2"/>
        </top>
        <bottom/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border outline="0">
        <top style="thin">
          <color theme="0" tint="-4.9989318521683403E-2"/>
        </top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theme="0" tint="-4.998931852168340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PT Bold Heading"/>
        <charset val="178"/>
        <scheme val="none"/>
      </font>
      <numFmt numFmtId="164" formatCode="0.00_ ;[Red]\-0.00\ 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 tint="-4.9989318521683403E-2"/>
        </left>
        <right style="thin">
          <color theme="0" tint="-4.9989318521683403E-2"/>
        </right>
        <top/>
        <bottom/>
      </border>
    </dxf>
  </dxfs>
  <tableStyles count="1" defaultTableStyle="TableStyleMedium2" defaultPivotStyle="PivotStyleLight16">
    <tableStyle name="Invisible" pivot="0" table="0" count="0" xr9:uid="{1451EB7C-4EF0-42B7-B483-ADE61A83351D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4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7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3.xml"/><Relationship Id="rId25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externalLink" Target="externalLinks/externalLink6.xml"/><Relationship Id="rId29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23" Type="http://schemas.openxmlformats.org/officeDocument/2006/relationships/pivotCacheDefinition" Target="pivotCache/pivotCacheDefinition1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8.xml"/><Relationship Id="rId27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TESTPACK_VAT1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Share\Users\ManuPratap.Koyalkar\Desktop\testing\VAT%20return%20Manual_MPK%20File.xlsb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Share\Users\sijin.mathai\Desktop\COM%20-%20Working\9.%20KSA%20Manual%20VAT%20Return%20Template_V4.xlsb_1.xlsb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Share\Users\sijin.mathai\AppData\Local\Microsoft\Windows\INetCache\Content.Outlook\2K5V5SJI\9.%20KSA%20Manual%20VAT%20Return%20Template_V4%20(003).xlsb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Share\Users\Vikash.Gul\Desktop\Control%20sheets_Final.xlsm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Ibrahim%20Khalifa/Kap%2005/Prototype%20%2337/Budget%20Files/BUDGET%20BLDG%2383%20Site%23349%20REF.xlsx" TargetMode="External"/></Relationships>
</file>

<file path=xl/externalLinks/_rels/externalLink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A.Ouf\Odoo\Aging%20with%20CC%20&amp;%20Taxes%20Import%20-%20Copy.xlsx" TargetMode="External"/><Relationship Id="rId1" Type="http://schemas.openxmlformats.org/officeDocument/2006/relationships/externalLinkPath" Target="Aging%20with%20CC%20&amp;%20Taxes%20Import%20-%20Copy.xlsx" TargetMode="External"/></Relationships>
</file>

<file path=xl/externalLinks/_rels/externalLink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A.Ouf\Odoo\Customers%20VS%20Cost%20Centers%20-%20Delta.xlsx" TargetMode="External"/><Relationship Id="rId1" Type="http://schemas.openxmlformats.org/officeDocument/2006/relationships/externalLinkPath" Target="Customers%20VS%20Cost%20Centers%20-%20Del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ELP"/>
      <sheetName val="AP"/>
      <sheetName val="AR"/>
      <sheetName val="TAX CODES"/>
      <sheetName val="STATUS"/>
      <sheetName val="IMPACT"/>
      <sheetName val="Definition"/>
      <sheetName val="Troubleshoot"/>
      <sheetName val="Database"/>
      <sheetName val="Observation"/>
      <sheetName val="Sheet1"/>
      <sheetName val="بيان العملاء"/>
    </sheetNames>
    <sheetDataSet>
      <sheetData sheetId="0" refreshError="1"/>
      <sheetData sheetId="1" refreshError="1"/>
      <sheetData sheetId="2" refreshError="1"/>
      <sheetData sheetId="3">
        <row r="1">
          <cell r="A1" t="str">
            <v>CH518</v>
          </cell>
        </row>
      </sheetData>
      <sheetData sheetId="4">
        <row r="1">
          <cell r="A1" t="str">
            <v>Unconfirmed</v>
          </cell>
        </row>
        <row r="2">
          <cell r="A2" t="str">
            <v>Confirmed</v>
          </cell>
        </row>
        <row r="3">
          <cell r="A3" t="str">
            <v>Verified</v>
          </cell>
        </row>
        <row r="4">
          <cell r="A4" t="str">
            <v>Corrected</v>
          </cell>
        </row>
      </sheetData>
      <sheetData sheetId="5">
        <row r="1">
          <cell r="A1" t="str">
            <v>Yes</v>
          </cell>
        </row>
        <row r="2">
          <cell r="A2" t="str">
            <v>No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ocedure"/>
      <sheetName val="Dashboard"/>
      <sheetName val="VAT Summary"/>
      <sheetName val="Accounts Receivable Data"/>
      <sheetName val="Accounts Payable Data"/>
      <sheetName val="VAT Balance"/>
      <sheetName val="Manual adjustments"/>
      <sheetName val="Not Considered Transactions"/>
      <sheetName val="Reconciliation"/>
      <sheetName val="Tax code mapping"/>
      <sheetName val="Client Registration Form"/>
      <sheetName val="Printable Return KSA"/>
      <sheetName val="Tax Codes-Hide-Don't Delete"/>
      <sheetName val="Printable Return KSA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3">
          <cell r="B3" t="str">
            <v>Domestic Sales-Standard Rate</v>
          </cell>
        </row>
        <row r="4">
          <cell r="B4" t="str">
            <v xml:space="preserve">Domestic Sales-Standard Rate-Adjustment-Previous period </v>
          </cell>
        </row>
        <row r="5">
          <cell r="B5">
            <v>0</v>
          </cell>
        </row>
        <row r="6">
          <cell r="B6" t="str">
            <v>Private healthcare/education/First house sales to citizens</v>
          </cell>
        </row>
        <row r="7">
          <cell r="B7" t="str">
            <v xml:space="preserve">Private healthcare/education/First house sales to citizens - Adjustment-Previous period </v>
          </cell>
        </row>
        <row r="8">
          <cell r="B8">
            <v>0</v>
          </cell>
        </row>
        <row r="9">
          <cell r="B9" t="str">
            <v>Domestic Sales-Zero Rated</v>
          </cell>
        </row>
        <row r="10">
          <cell r="B10" t="str">
            <v xml:space="preserve">Domestic Sales-Zero Rated-Adjustment-Previous period </v>
          </cell>
        </row>
        <row r="11">
          <cell r="B11">
            <v>0</v>
          </cell>
        </row>
        <row r="12">
          <cell r="B12" t="str">
            <v>Exports-Zero Rate</v>
          </cell>
        </row>
        <row r="13">
          <cell r="B13" t="str">
            <v xml:space="preserve">Exports-Zero Rate-Adjustment-Previous period </v>
          </cell>
        </row>
        <row r="14">
          <cell r="B14">
            <v>0</v>
          </cell>
        </row>
        <row r="15">
          <cell r="B15" t="str">
            <v>Domestic Sales-Exempt</v>
          </cell>
        </row>
        <row r="16">
          <cell r="B16" t="str">
            <v xml:space="preserve">Domestic Sales-Exempt-Adjustment-Previous period </v>
          </cell>
        </row>
        <row r="17">
          <cell r="B17">
            <v>0</v>
          </cell>
        </row>
        <row r="18">
          <cell r="B18" t="str">
            <v>Out of scope sales</v>
          </cell>
        </row>
        <row r="19">
          <cell r="B19">
            <v>0</v>
          </cell>
        </row>
        <row r="20">
          <cell r="B20" t="str">
            <v>Previous periods corrections - outputs</v>
          </cell>
        </row>
        <row r="21">
          <cell r="B21">
            <v>0</v>
          </cell>
        </row>
        <row r="22">
          <cell r="B22" t="str">
            <v>Sales made to a company with the same tax registration</v>
          </cell>
        </row>
        <row r="23">
          <cell r="B23">
            <v>0</v>
          </cell>
        </row>
        <row r="24">
          <cell r="B24" t="str">
            <v>Journal posting for income</v>
          </cell>
        </row>
        <row r="25">
          <cell r="B25" t="str">
            <v>Do not report income</v>
          </cell>
        </row>
        <row r="30">
          <cell r="B30" t="str">
            <v>Domestic Purchase-Standard Rate</v>
          </cell>
        </row>
        <row r="31">
          <cell r="B31" t="str">
            <v xml:space="preserve">Domestic Purchase-Standard Rate-Adjustment-Previous period </v>
          </cell>
        </row>
        <row r="32">
          <cell r="B32" t="str">
            <v xml:space="preserve">Domestic standard rated purchases - residual recovery </v>
          </cell>
        </row>
        <row r="33">
          <cell r="B33" t="str">
            <v>VAT recovery denied/blocked/no VAT invoice</v>
          </cell>
        </row>
        <row r="34">
          <cell r="B34">
            <v>0</v>
          </cell>
        </row>
        <row r="35">
          <cell r="B35" t="str">
            <v>Imports-Goods-Standard Rate</v>
          </cell>
        </row>
        <row r="36">
          <cell r="B36" t="str">
            <v xml:space="preserve">Imports-Goods-Standard Rate-Adjustment-Previous period </v>
          </cell>
        </row>
        <row r="37">
          <cell r="B37">
            <v>0</v>
          </cell>
        </row>
        <row r="38">
          <cell r="B38">
            <v>0</v>
          </cell>
        </row>
        <row r="39">
          <cell r="B39" t="str">
            <v>Reverse charge-Services-Standard Rate</v>
          </cell>
        </row>
        <row r="40">
          <cell r="B40" t="str">
            <v xml:space="preserve">Reverse charge-Services-Standard Rate-Adjustment-Previous period </v>
          </cell>
        </row>
        <row r="41">
          <cell r="B41">
            <v>0</v>
          </cell>
        </row>
        <row r="42">
          <cell r="B42" t="str">
            <v>Domestic Purchase-Zero Rate</v>
          </cell>
        </row>
        <row r="43">
          <cell r="B43" t="str">
            <v xml:space="preserve">Domestic Purchase-Zero Rate-Adjustmente-Previous period </v>
          </cell>
        </row>
        <row r="44">
          <cell r="B44">
            <v>0</v>
          </cell>
        </row>
        <row r="45">
          <cell r="B45" t="str">
            <v>Domestic Purchase-Exempt</v>
          </cell>
        </row>
        <row r="46">
          <cell r="B46" t="str">
            <v xml:space="preserve">Domestic Purchase-Exempt - Adjustment-Previous period </v>
          </cell>
        </row>
        <row r="47">
          <cell r="B47">
            <v>0</v>
          </cell>
        </row>
        <row r="48">
          <cell r="B48" t="str">
            <v>Out of scope purchase</v>
          </cell>
        </row>
        <row r="49">
          <cell r="B49">
            <v>0</v>
          </cell>
        </row>
        <row r="50">
          <cell r="B50" t="str">
            <v>Previous periods corrections - Inputs</v>
          </cell>
        </row>
        <row r="51">
          <cell r="B51" t="str">
            <v>Reverse charge services from outside of the GCC</v>
          </cell>
        </row>
        <row r="52">
          <cell r="B52" t="str">
            <v>Reverse charge services from outside of the GCC - residual recovery</v>
          </cell>
        </row>
        <row r="53">
          <cell r="B53" t="str">
            <v>Reverse charge services from outside of the GCC - no recovery</v>
          </cell>
        </row>
        <row r="54">
          <cell r="B54" t="str">
            <v>Purchase from a company with the same tax registration</v>
          </cell>
        </row>
        <row r="55">
          <cell r="B55" t="str">
            <v>Credit of VAT from prior period</v>
          </cell>
        </row>
        <row r="56">
          <cell r="B56" t="str">
            <v>Journal posting for expenditure</v>
          </cell>
        </row>
        <row r="57">
          <cell r="B57" t="str">
            <v>Do not report expenditure</v>
          </cell>
        </row>
      </sheetData>
      <sheetData sheetId="1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ocedure"/>
      <sheetName val="VAT Summary"/>
      <sheetName val="AR Data-Jan 18"/>
      <sheetName val="AP Data-Jan 18"/>
      <sheetName val="VAT Balance"/>
      <sheetName val="Manual adjustments"/>
      <sheetName val="Not Considered Transactions"/>
      <sheetName val="Reconciliation"/>
      <sheetName val="Tax code mapping"/>
      <sheetName val="Comparison Report"/>
      <sheetName val="Tax Codes-Hide-Don't Delet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3">
          <cell r="B3" t="str">
            <v>Domestic Sales-Standard Rate</v>
          </cell>
        </row>
        <row r="4">
          <cell r="B4" t="str">
            <v xml:space="preserve">Domestic Sales-Standard Rate-Adjustment-Previous period </v>
          </cell>
        </row>
        <row r="5">
          <cell r="B5">
            <v>0</v>
          </cell>
        </row>
        <row r="6">
          <cell r="B6" t="str">
            <v>Private healthcare/education/First house sales to citizens</v>
          </cell>
        </row>
        <row r="7">
          <cell r="B7" t="str">
            <v xml:space="preserve">Private healthcare/education/First house sales to citizens - Adjustment-Previous period </v>
          </cell>
        </row>
        <row r="8">
          <cell r="B8">
            <v>0</v>
          </cell>
        </row>
        <row r="9">
          <cell r="B9" t="str">
            <v>Domestic Sales-Zero Rated</v>
          </cell>
        </row>
        <row r="10">
          <cell r="B10" t="str">
            <v xml:space="preserve">Domestic Sales-Zero Rated-Adjustment-Previous period </v>
          </cell>
        </row>
        <row r="11">
          <cell r="B11">
            <v>0</v>
          </cell>
        </row>
        <row r="12">
          <cell r="B12" t="str">
            <v>Exports-Zero Rate</v>
          </cell>
        </row>
        <row r="13">
          <cell r="B13" t="str">
            <v xml:space="preserve">Exports-Zero Rate-Adjustment-Previous period </v>
          </cell>
        </row>
        <row r="14">
          <cell r="B14">
            <v>0</v>
          </cell>
        </row>
        <row r="15">
          <cell r="B15" t="str">
            <v>Domestic Sales-Exempt</v>
          </cell>
        </row>
        <row r="16">
          <cell r="B16" t="str">
            <v xml:space="preserve">Domestic Sales-Exempt-Adjustment-Previous period </v>
          </cell>
        </row>
        <row r="17">
          <cell r="B17">
            <v>0</v>
          </cell>
        </row>
        <row r="18">
          <cell r="B18" t="str">
            <v>Out of scope sales</v>
          </cell>
        </row>
        <row r="19">
          <cell r="B19">
            <v>0</v>
          </cell>
        </row>
        <row r="20">
          <cell r="B20" t="str">
            <v>Previous periods corrections - outputs</v>
          </cell>
        </row>
        <row r="21">
          <cell r="B21">
            <v>0</v>
          </cell>
        </row>
        <row r="22">
          <cell r="B22" t="str">
            <v>Sales made to a company with the same tax registration</v>
          </cell>
        </row>
        <row r="23">
          <cell r="B23">
            <v>0</v>
          </cell>
        </row>
        <row r="24">
          <cell r="B24" t="str">
            <v>Journal posting for income</v>
          </cell>
        </row>
        <row r="25">
          <cell r="B25" t="str">
            <v>Do not report income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ocedure"/>
      <sheetName val="VAT Summary"/>
      <sheetName val="AR Data-Jan 18"/>
      <sheetName val="AP Data-Jan 18"/>
      <sheetName val="VAT Balance"/>
      <sheetName val="Manual adjustments"/>
      <sheetName val="Not Considered Transactions"/>
      <sheetName val="Reconciliation"/>
      <sheetName val="Tax code mapping"/>
      <sheetName val="Comparison Report"/>
      <sheetName val="Tax Codes-Hide-Don't Delet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  <sheetData sheetId="10">
        <row r="3">
          <cell r="B3" t="str">
            <v>Domestic Sales-Standard Rate</v>
          </cell>
        </row>
        <row r="4">
          <cell r="B4" t="str">
            <v xml:space="preserve">Domestic Sales-Standard Rate-Adjustment-Previous period </v>
          </cell>
        </row>
        <row r="6">
          <cell r="B6" t="str">
            <v>Private healthcare/education/First house sales to citizens</v>
          </cell>
        </row>
        <row r="7">
          <cell r="B7" t="str">
            <v xml:space="preserve">Private healthcare/education/First house sales to citizens - Adjustment-Previous period </v>
          </cell>
        </row>
        <row r="9">
          <cell r="B9" t="str">
            <v>Domestic Sales-Zero Rated</v>
          </cell>
        </row>
        <row r="10">
          <cell r="B10" t="str">
            <v xml:space="preserve">Domestic Sales-Zero Rated-Adjustment-Previous period </v>
          </cell>
        </row>
        <row r="12">
          <cell r="B12" t="str">
            <v>Exports-Zero Rate</v>
          </cell>
        </row>
        <row r="13">
          <cell r="B13" t="str">
            <v xml:space="preserve">Exports-Zero Rate-Adjustment-Previous period </v>
          </cell>
        </row>
        <row r="15">
          <cell r="B15" t="str">
            <v>Domestic Sales-Exempt</v>
          </cell>
        </row>
        <row r="16">
          <cell r="B16" t="str">
            <v xml:space="preserve">Domestic Sales-Exempt-Adjustment-Previous period </v>
          </cell>
        </row>
        <row r="18">
          <cell r="B18" t="str">
            <v>Out of scope sales</v>
          </cell>
        </row>
        <row r="20">
          <cell r="B20" t="str">
            <v>Previous periods corrections - outputs</v>
          </cell>
        </row>
        <row r="22">
          <cell r="B22" t="str">
            <v>Sales made to a company with the same tax registration</v>
          </cell>
        </row>
        <row r="24">
          <cell r="B24" t="str">
            <v>Journal posting for income</v>
          </cell>
        </row>
        <row r="25">
          <cell r="B25" t="str">
            <v>Do not report income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ace Page"/>
      <sheetName val="Data Validation "/>
      <sheetName val="KSA VAT Return"/>
      <sheetName val="Recon sheet"/>
      <sheetName val="Sheet1"/>
      <sheetName val="Master Data"/>
      <sheetName val="Control sheets_Final"/>
    </sheetNames>
    <sheetDataSet>
      <sheetData sheetId="0">
        <row r="8">
          <cell r="E8" t="str">
            <v>Al Zamil - Mermaid Offshore Services Company (ZMOS)</v>
          </cell>
        </row>
      </sheetData>
      <sheetData sheetId="1">
        <row r="6">
          <cell r="J6">
            <v>43405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CAP SHEET"/>
      <sheetName val="TOPSHEET"/>
      <sheetName val="T.SHEET-INDIRECTS"/>
      <sheetName val="T.SHEET-STAFF"/>
      <sheetName val="T.SHEET-EQUIPMENT"/>
      <sheetName val="Summary ALL (Site #349)"/>
      <sheetName val="SW(1180)-DIV.2"/>
      <sheetName val="SW(1180)-DIV.3"/>
      <sheetName val="SW(1180)-DIV.10"/>
      <sheetName val="SW(1180)-DIV.13"/>
      <sheetName val="SW(1180)-DIV.15"/>
      <sheetName val="SW(1180)-DIV.16"/>
      <sheetName val="SW(1180)-Summary"/>
      <sheetName val="MB(1181)-DIV.2"/>
      <sheetName val="MB(1181)-DIV.3"/>
      <sheetName val="MB(1181)-DIV.4"/>
      <sheetName val="MB(1181)-DIV.5"/>
      <sheetName val="MB(1181)-DIV.6"/>
      <sheetName val="MB(1181)-DIV.7"/>
      <sheetName val="MB(1181)-DIV.8"/>
      <sheetName val="MB(1181)-DIV.9"/>
      <sheetName val="MB(1181)-DIV.10"/>
      <sheetName val="MB(1181)-DIV.11"/>
      <sheetName val="MB(1181)-DIV.12"/>
      <sheetName val="MB(1181)-DIV.14"/>
      <sheetName val="MB(1181)-DIV.15"/>
      <sheetName val="MB(1181)-DIV.16"/>
      <sheetName val="MB(1181)-Summary"/>
      <sheetName val="GBA(1182)-DIV.2"/>
      <sheetName val="GBA(1182)-DIV.3"/>
      <sheetName val="GBA(1182)-DIV.4"/>
      <sheetName val="GBA(1182)-DIV.5"/>
      <sheetName val="GBA(1182)-DIV.7"/>
      <sheetName val="GBA(1182)-DIV.8"/>
      <sheetName val="GBA(1182)-DIV.9"/>
      <sheetName val="GBA(1182)-DIV.10"/>
      <sheetName val="GBA(1182)-DIV.11"/>
      <sheetName val="GBA(1182)-DIV.12"/>
      <sheetName val="GBA(1182)-DIV.15"/>
      <sheetName val="GBA(1182)-DIV.16"/>
      <sheetName val="GBA(1182)Summary "/>
      <sheetName val="SRB(1182)-DIV.2"/>
      <sheetName val="SRB(1182)-DIV.3"/>
      <sheetName val="SRB(1182)-DIV.4"/>
      <sheetName val="SRB(1182)-DIV.5"/>
      <sheetName val="SRB(1182)-DIV.7"/>
      <sheetName val="SRB(1182)-DIV.8"/>
      <sheetName val="SRB(1182)-DIV.9"/>
      <sheetName val="SRB(1182)-DIV.10"/>
      <sheetName val="SRB(1182)-DIV.11"/>
      <sheetName val="SRB(1182)-DIV.12"/>
      <sheetName val="SRB(1182)-DIV.15"/>
      <sheetName val="SRB(1182)-DIV.16"/>
      <sheetName val="SRB(1182)-Summary"/>
      <sheetName val="ELR(1173)-DIV.2"/>
      <sheetName val="ELR(1173)-DIV.3"/>
      <sheetName val="ELR(1173)-DIV.4"/>
      <sheetName val="ELR(1173)-DIV.5"/>
      <sheetName val="ELR(1173)-DIV.7"/>
      <sheetName val="ELR(1173)-DIV.8"/>
      <sheetName val="ELR(1173)-DIV.9"/>
      <sheetName val="ELR(1173)-DIV.15"/>
      <sheetName val="ELR(1173)-DIV.16"/>
      <sheetName val="ELR(1173-Summary)"/>
      <sheetName val="SR-DIV.3"/>
      <sheetName val="SR-DIV.8"/>
      <sheetName val="SR-DIV.15"/>
      <sheetName val="SR-DIV.16"/>
      <sheetName val="SR-Summary"/>
      <sheetName val="GENERAL-DIV.2"/>
      <sheetName val="GENERAL-DIV.3"/>
      <sheetName val="GENERAL-DIV.16"/>
      <sheetName val="GENERA-Summa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voices"/>
      <sheetName val="Invoices (2)"/>
      <sheetName val="Customers VS CC"/>
      <sheetName val="CC Odoo"/>
      <sheetName val="Invoices Import 2024"/>
      <sheetName val="Invoices Import 12-2023"/>
    </sheetNames>
    <sheetDataSet>
      <sheetData sheetId="0"/>
      <sheetData sheetId="1"/>
      <sheetData sheetId="2"/>
      <sheetData sheetId="3">
        <row r="1">
          <cell r="A1" t="str">
            <v>Reference</v>
          </cell>
          <cell r="B1" t="str">
            <v>ID</v>
          </cell>
          <cell r="C1" t="str">
            <v>Analytic Account</v>
          </cell>
          <cell r="D1" t="str">
            <v>Odoo ID</v>
          </cell>
          <cell r="E1" t="str">
            <v>Plan</v>
          </cell>
          <cell r="F1" t="str">
            <v>Analytic Lines/Code</v>
          </cell>
        </row>
        <row r="2">
          <cell r="A2">
            <v>10228</v>
          </cell>
          <cell r="B2" t="str">
            <v>__export__.account_analytic_account_1000_4902ff23</v>
          </cell>
          <cell r="C2" t="str">
            <v>مشروع _ مواد جوجوريو # مغلق</v>
          </cell>
          <cell r="D2">
            <v>1000</v>
          </cell>
          <cell r="E2" t="str">
            <v>خطة الو سيستمز 2024</v>
          </cell>
          <cell r="F2"/>
        </row>
        <row r="3">
          <cell r="A3">
            <v>10229</v>
          </cell>
          <cell r="B3" t="str">
            <v>__export__.account_analytic_account_1001_d0b15227</v>
          </cell>
          <cell r="C3" t="str">
            <v>مشروع _ المركز المالي 507 _ KFD_ 1634</v>
          </cell>
          <cell r="D3">
            <v>1001</v>
          </cell>
          <cell r="E3" t="str">
            <v>خطة الو سيستمز 2024</v>
          </cell>
          <cell r="F3"/>
        </row>
        <row r="4">
          <cell r="A4">
            <v>10230</v>
          </cell>
          <cell r="B4" t="str">
            <v>__export__.account_analytic_account_1002_2258d44a</v>
          </cell>
          <cell r="C4" t="str">
            <v>مشروع _ جامعة تبوك _C10_ التعفف</v>
          </cell>
          <cell r="D4">
            <v>1002</v>
          </cell>
          <cell r="E4" t="str">
            <v>خطة الو سيستمز 2024</v>
          </cell>
          <cell r="F4"/>
        </row>
        <row r="5">
          <cell r="A5">
            <v>10231</v>
          </cell>
          <cell r="B5" t="str">
            <v>__export__.account_analytic_account_1003_21efb5a4</v>
          </cell>
          <cell r="C5" t="str">
            <v>مشروع رعاية البنات _ الحمزي30001# مغلق</v>
          </cell>
          <cell r="D5">
            <v>1003</v>
          </cell>
          <cell r="E5" t="str">
            <v>خطة الو سيستمز 2024</v>
          </cell>
          <cell r="F5"/>
        </row>
        <row r="6">
          <cell r="A6">
            <v>10232</v>
          </cell>
          <cell r="B6" t="str">
            <v>__export__.account_analytic_account_1004_425ebb39</v>
          </cell>
          <cell r="C6" t="str">
            <v>مشروع _ captail gate- ex 10_ عادل السيف</v>
          </cell>
          <cell r="D6">
            <v>1004</v>
          </cell>
          <cell r="E6" t="str">
            <v>خطة الو سيستمز 2024</v>
          </cell>
          <cell r="F6"/>
        </row>
        <row r="7">
          <cell r="A7">
            <v>10233</v>
          </cell>
          <cell r="B7" t="str">
            <v>__export__.account_analytic_account_1005_48ed38d6</v>
          </cell>
          <cell r="C7" t="str">
            <v>مشروع _ برج لاما _ وسائل التعمير</v>
          </cell>
          <cell r="D7">
            <v>1005</v>
          </cell>
          <cell r="E7" t="str">
            <v>خطة الو سيستمز 2024</v>
          </cell>
          <cell r="F7"/>
        </row>
        <row r="8">
          <cell r="A8">
            <v>10234</v>
          </cell>
          <cell r="B8" t="str">
            <v>__export__.account_analytic_account_1006_e759e64e</v>
          </cell>
          <cell r="C8" t="str">
            <v>مشروع _ STC SQUARE PROJECT</v>
          </cell>
          <cell r="D8">
            <v>1006</v>
          </cell>
          <cell r="E8" t="str">
            <v>خطة الو سيستمز 2024</v>
          </cell>
          <cell r="F8"/>
        </row>
        <row r="9">
          <cell r="A9">
            <v>10235</v>
          </cell>
          <cell r="B9" t="str">
            <v>__export__.account_analytic_account_1007_93ac9f6f</v>
          </cell>
          <cell r="C9" t="str">
            <v>مشروع _ كاس السعوديه للفروسيه _ سرعة الانجاز</v>
          </cell>
          <cell r="D9">
            <v>1007</v>
          </cell>
          <cell r="E9" t="str">
            <v>خطة الو سيستمز 2024</v>
          </cell>
          <cell r="F9"/>
        </row>
        <row r="10">
          <cell r="A10">
            <v>10236</v>
          </cell>
          <cell r="B10" t="str">
            <v>__export__.account_analytic_account_1008_4bbd001c</v>
          </cell>
          <cell r="C10" t="str">
            <v>مشروع _ مدارس المدينه بكين- موبكو</v>
          </cell>
          <cell r="D10">
            <v>1008</v>
          </cell>
          <cell r="E10" t="str">
            <v>خطة الو سيستمز 2024</v>
          </cell>
          <cell r="F10"/>
        </row>
        <row r="11">
          <cell r="A11">
            <v>10237</v>
          </cell>
          <cell r="B11" t="str">
            <v>__export__.account_analytic_account_1009_306d34a9</v>
          </cell>
          <cell r="C11" t="str">
            <v>مشروع _ مصنع انظمة  المنطقة الصناعية _ المنصورة</v>
          </cell>
          <cell r="D11">
            <v>1009</v>
          </cell>
          <cell r="E11" t="str">
            <v>خطة الو سيستمز 2024</v>
          </cell>
          <cell r="F11"/>
        </row>
        <row r="12">
          <cell r="A12">
            <v>10238</v>
          </cell>
          <cell r="B12" t="str">
            <v>__export__.account_analytic_account_1010_c0d3fbba</v>
          </cell>
          <cell r="C12" t="str">
            <v>مشروع _  فيلا خاصة _الخطوط الراقية للديكور</v>
          </cell>
          <cell r="D12">
            <v>1010</v>
          </cell>
          <cell r="E12" t="str">
            <v>خطة الو سيستمز 2024</v>
          </cell>
          <cell r="F12"/>
        </row>
        <row r="13">
          <cell r="A13">
            <v>10239</v>
          </cell>
          <cell r="B13" t="str">
            <v>__export__.account_analytic_account_1011_74d35cbb</v>
          </cell>
          <cell r="C13" t="str">
            <v>مشروع _ مستشفي فقيه _ شركة الخريجي للتجارة والمقاو</v>
          </cell>
          <cell r="D13">
            <v>1011</v>
          </cell>
          <cell r="E13" t="str">
            <v>خطة الو سيستمز 2024</v>
          </cell>
          <cell r="F13"/>
        </row>
        <row r="14">
          <cell r="A14">
            <v>10240</v>
          </cell>
          <cell r="B14" t="str">
            <v>__export__.account_analytic_account_1012_41c0be58</v>
          </cell>
          <cell r="C14" t="str">
            <v>مشروع _ التخصصي _ امد العربيه</v>
          </cell>
          <cell r="D14">
            <v>1012</v>
          </cell>
          <cell r="E14" t="str">
            <v>خطة الو سيستمز 2024</v>
          </cell>
          <cell r="F14"/>
        </row>
        <row r="15">
          <cell r="A15">
            <v>10241</v>
          </cell>
          <cell r="B15" t="str">
            <v>__export__.account_analytic_account_1013_cacfdafb</v>
          </cell>
          <cell r="C15" t="str">
            <v>مشروع _ عيادة طبيه _ اسس الثبات</v>
          </cell>
          <cell r="D15">
            <v>1013</v>
          </cell>
          <cell r="E15" t="str">
            <v>خطة الو سيستمز 2024</v>
          </cell>
          <cell r="F15"/>
        </row>
        <row r="16">
          <cell r="A16">
            <v>10242</v>
          </cell>
          <cell r="B16" t="str">
            <v>__export__.account_analytic_account_1014_2bc84163</v>
          </cell>
          <cell r="C16" t="str">
            <v>مشروع _ بوابة المملكة _[KINGDOM GATE _ الفهد</v>
          </cell>
          <cell r="D16">
            <v>1014</v>
          </cell>
          <cell r="E16" t="str">
            <v>خطة الو سيستمز 2024</v>
          </cell>
          <cell r="F16"/>
        </row>
        <row r="17">
          <cell r="A17">
            <v>10243</v>
          </cell>
          <cell r="B17" t="str">
            <v>__export__.account_analytic_account_1015_390cbfa8</v>
          </cell>
          <cell r="C17" t="str">
            <v>مشروع _ الشقيق نفق 3 b2 &amp; c _ 1530 _rtcc</v>
          </cell>
          <cell r="D17">
            <v>1015</v>
          </cell>
          <cell r="E17" t="str">
            <v>خطة الو سيستمز 2024</v>
          </cell>
          <cell r="F17"/>
        </row>
        <row r="18">
          <cell r="A18">
            <v>10244</v>
          </cell>
          <cell r="B18" t="str">
            <v>__export__.account_analytic_account_1016_6cf44556</v>
          </cell>
          <cell r="C18" t="str">
            <v>مشروع _ استيل روف _ قطوف الجزيرة</v>
          </cell>
          <cell r="D18">
            <v>1016</v>
          </cell>
          <cell r="E18" t="str">
            <v>خطة الو سيستمز 2024</v>
          </cell>
          <cell r="F18"/>
        </row>
        <row r="19">
          <cell r="A19">
            <v>10245</v>
          </cell>
          <cell r="B19" t="str">
            <v>__export__.account_analytic_account_1017_c2e7f2d6</v>
          </cell>
          <cell r="C19" t="str">
            <v>مشروع _ مستشفي مديده_ شركة مديدة للرعاية الصحية</v>
          </cell>
          <cell r="D19">
            <v>1017</v>
          </cell>
          <cell r="E19" t="str">
            <v>خطة الو سيستمز 2024</v>
          </cell>
          <cell r="F19"/>
        </row>
        <row r="20">
          <cell r="A20">
            <v>10246</v>
          </cell>
          <cell r="B20" t="str">
            <v>__export__.account_analytic_account_1018_24ced553</v>
          </cell>
          <cell r="C20" t="str">
            <v>مشروع _ الحمرا حديد _ شابورجي</v>
          </cell>
          <cell r="D20">
            <v>1018</v>
          </cell>
          <cell r="E20" t="str">
            <v>خطة الو سيستمز 2024</v>
          </cell>
          <cell r="F20"/>
        </row>
        <row r="21">
          <cell r="A21">
            <v>10247</v>
          </cell>
          <cell r="B21" t="str">
            <v>__export__.account_analytic_account_1019_7833873c</v>
          </cell>
          <cell r="C21" t="str">
            <v>مشروع _MADINAH GATE E16 BUS STATION</v>
          </cell>
          <cell r="D21">
            <v>1019</v>
          </cell>
          <cell r="E21" t="str">
            <v>خطة الو سيستمز 2024</v>
          </cell>
          <cell r="F21"/>
        </row>
        <row r="22">
          <cell r="A22">
            <v>10248</v>
          </cell>
          <cell r="B22" t="str">
            <v>__export__.account_analytic_account_1020_be5dd18f</v>
          </cell>
          <cell r="C22" t="str">
            <v>مشروع _ سنداله بكين</v>
          </cell>
          <cell r="D22">
            <v>1020</v>
          </cell>
          <cell r="E22" t="str">
            <v>خطة الو سيستمز 2024</v>
          </cell>
          <cell r="F22"/>
        </row>
        <row r="23">
          <cell r="A23">
            <v>10249</v>
          </cell>
          <cell r="B23" t="str">
            <v>__export__.account_analytic_account_1021_fc57e0dd</v>
          </cell>
          <cell r="C23" t="str">
            <v>مشروع _ فندق نوفيتل  المدينه _ OCC</v>
          </cell>
          <cell r="D23">
            <v>1021</v>
          </cell>
          <cell r="E23" t="str">
            <v>خطة الو سيستمز 2024</v>
          </cell>
          <cell r="F23"/>
        </row>
        <row r="24">
          <cell r="A24">
            <v>10250</v>
          </cell>
          <cell r="B24" t="str">
            <v>__export__.account_analytic_account_1022_7f916306</v>
          </cell>
          <cell r="C24" t="str">
            <v>مشروع _ فندق مكارم المدينه _ الخريجي</v>
          </cell>
          <cell r="D24">
            <v>1022</v>
          </cell>
          <cell r="E24" t="str">
            <v>خطة الو سيستمز 2024</v>
          </cell>
          <cell r="F24"/>
        </row>
        <row r="25">
          <cell r="A25">
            <v>10251</v>
          </cell>
          <cell r="B25" t="str">
            <v>__export__.account_analytic_account_1023_ff2cd4ad</v>
          </cell>
          <cell r="C25" t="str">
            <v>مشروع _ Air product neom _ شركة نسمة يونيت</v>
          </cell>
          <cell r="D25">
            <v>1023</v>
          </cell>
          <cell r="E25" t="str">
            <v>خطة الو سيستمز 2024</v>
          </cell>
          <cell r="F25"/>
        </row>
        <row r="26">
          <cell r="A26">
            <v>10252</v>
          </cell>
          <cell r="B26" t="str">
            <v>__export__.account_analytic_account_1024_15e04487</v>
          </cell>
          <cell r="C26" t="str">
            <v>مشروع _ Petrol Station محطة البنزين</v>
          </cell>
          <cell r="D26">
            <v>1024</v>
          </cell>
          <cell r="E26" t="str">
            <v>خطة الو سيستمز 2024</v>
          </cell>
          <cell r="F26"/>
        </row>
        <row r="27">
          <cell r="A27">
            <v>10253</v>
          </cell>
          <cell r="B27" t="str">
            <v>__export__.account_analytic_account_1025_6252a323</v>
          </cell>
          <cell r="C27" t="str">
            <v>مشروع _ المشراق استيل _ السعودية للتعمير</v>
          </cell>
          <cell r="D27">
            <v>1025</v>
          </cell>
          <cell r="E27" t="str">
            <v>خطة الو سيستمز 2024</v>
          </cell>
          <cell r="F27"/>
        </row>
        <row r="28">
          <cell r="A28">
            <v>10254</v>
          </cell>
          <cell r="B28" t="str">
            <v>__export__.account_analytic_account_1026_807c2b02</v>
          </cell>
          <cell r="C28" t="str">
            <v>مشروع _ المشراق  المنيوم _ السعودية للتعمير</v>
          </cell>
          <cell r="D28">
            <v>1026</v>
          </cell>
          <cell r="E28" t="str">
            <v>خطة الو سيستمز 2024</v>
          </cell>
          <cell r="F28"/>
        </row>
        <row r="29">
          <cell r="A29">
            <v>10255</v>
          </cell>
          <cell r="B29" t="str">
            <v>__export__.account_analytic_account_1027_8a14b6a7</v>
          </cell>
          <cell r="C29" t="str">
            <v>مشروع _ VIB PRIDGE_ MDL BEAST</v>
          </cell>
          <cell r="D29">
            <v>1027</v>
          </cell>
          <cell r="E29" t="str">
            <v>خطة الو سيستمز 2024</v>
          </cell>
          <cell r="F29"/>
        </row>
        <row r="30">
          <cell r="A30">
            <v>10256</v>
          </cell>
          <cell r="B30" t="str">
            <v>__export__.account_analytic_account_1028_378dac3f</v>
          </cell>
          <cell r="C30" t="str">
            <v>مشروع _ الحمرا SEVEN FACADE _ شابورجي</v>
          </cell>
          <cell r="D30">
            <v>1028</v>
          </cell>
          <cell r="E30" t="str">
            <v>خطة الو سيستمز 2024</v>
          </cell>
          <cell r="F30"/>
        </row>
        <row r="31">
          <cell r="A31">
            <v>10257</v>
          </cell>
          <cell r="B31" t="str">
            <v>__export__.account_analytic_account_1029_039ae686</v>
          </cell>
          <cell r="C31" t="str">
            <v>مشروع_Economy Based Compound</v>
          </cell>
          <cell r="D31">
            <v>1029</v>
          </cell>
          <cell r="E31" t="str">
            <v>خطة الو سيستمز 2024</v>
          </cell>
          <cell r="F31"/>
        </row>
        <row r="32">
          <cell r="A32">
            <v>10258</v>
          </cell>
          <cell r="B32" t="str">
            <v>__export__.account_analytic_account_1030_2d85655d</v>
          </cell>
          <cell r="C32" t="str">
            <v>مشروع_مسجد شرورة</v>
          </cell>
          <cell r="D32">
            <v>1030</v>
          </cell>
          <cell r="E32" t="str">
            <v>خطة الو سيستمز 2024</v>
          </cell>
          <cell r="F32"/>
        </row>
        <row r="33">
          <cell r="A33">
            <v>10259</v>
          </cell>
          <cell r="B33" t="str">
            <v>__export__.account_analytic_account_1031_6dbb9f70</v>
          </cell>
          <cell r="C33" t="str">
            <v>مشروع _ فندق الشورى المركزى _شركة البحر الاحمر</v>
          </cell>
          <cell r="D33">
            <v>1031</v>
          </cell>
          <cell r="E33" t="str">
            <v>خطة الو سيستمز 2024</v>
          </cell>
          <cell r="F33"/>
        </row>
        <row r="34">
          <cell r="A34">
            <v>10260</v>
          </cell>
          <cell r="B34" t="str">
            <v>__export__.account_analytic_account_1032_7be345dd</v>
          </cell>
          <cell r="C34" t="str">
            <v>مشروع _ مشروع الاسكان  المنطقة الجنوبية _ شابورجى</v>
          </cell>
          <cell r="D34">
            <v>1032</v>
          </cell>
          <cell r="E34" t="str">
            <v>خطة الو سيستمز 2024</v>
          </cell>
          <cell r="F34"/>
        </row>
        <row r="35">
          <cell r="A35">
            <v>10261</v>
          </cell>
          <cell r="B35" t="str">
            <v>__export__.account_analytic_account_1033_33097072</v>
          </cell>
          <cell r="C35" t="str">
            <v>مشروع _ اكيا المدينه يوسف  مروان</v>
          </cell>
          <cell r="D35">
            <v>1033</v>
          </cell>
          <cell r="E35" t="str">
            <v>خطة الو سيستمز 2024</v>
          </cell>
          <cell r="F35"/>
        </row>
        <row r="36">
          <cell r="A36">
            <v>10262</v>
          </cell>
          <cell r="B36" t="str">
            <v>__export__.account_analytic_account_1034_24c9a4d1</v>
          </cell>
          <cell r="C36" t="str">
            <v>مشروع _ امالا_ شركه حسن علام _ اعمال ستيل</v>
          </cell>
          <cell r="D36">
            <v>1034</v>
          </cell>
          <cell r="E36" t="str">
            <v>خطة الو سيستمز 2024</v>
          </cell>
          <cell r="F36"/>
        </row>
        <row r="37">
          <cell r="A37">
            <v>10263</v>
          </cell>
          <cell r="B37" t="str">
            <v>__export__.account_analytic_account_1035_f06b97e6</v>
          </cell>
          <cell r="C37" t="str">
            <v>مشروع _سنداله C4  - أعمال تركيب زجاج ملون _ بكين</v>
          </cell>
          <cell r="D37">
            <v>1035</v>
          </cell>
          <cell r="E37" t="str">
            <v>خطة الو سيستمز 2024</v>
          </cell>
          <cell r="F37"/>
        </row>
        <row r="38">
          <cell r="A38">
            <v>30001</v>
          </cell>
          <cell r="B38" t="str">
            <v>__export__.account_analytic_account_1036_84defbe5</v>
          </cell>
          <cell r="C38" t="str">
            <v>هايلوكس غمارتين 2013/ا ن ق 3605</v>
          </cell>
          <cell r="D38">
            <v>1036</v>
          </cell>
          <cell r="E38" t="str">
            <v>خطة الو سيستمز 2024</v>
          </cell>
          <cell r="F38"/>
        </row>
        <row r="39">
          <cell r="A39">
            <v>30002</v>
          </cell>
          <cell r="B39" t="str">
            <v>__export__.account_analytic_account_1037_9c480548</v>
          </cell>
          <cell r="C39" t="str">
            <v>سياره يارس 2016 لوحه رقم  ح ه ح 9157</v>
          </cell>
          <cell r="D39">
            <v>1037</v>
          </cell>
          <cell r="E39" t="str">
            <v>خطة الو سيستمز 2024</v>
          </cell>
          <cell r="F39"/>
        </row>
        <row r="40">
          <cell r="A40">
            <v>30003</v>
          </cell>
          <cell r="B40" t="str">
            <v>__export__.account_analytic_account_1038_908c873f</v>
          </cell>
          <cell r="C40" t="str">
            <v>دينا ايسوز2013 /ا ن و 2483-2463</v>
          </cell>
          <cell r="D40">
            <v>1038</v>
          </cell>
          <cell r="E40" t="str">
            <v>خطة الو سيستمز 2024</v>
          </cell>
          <cell r="F40"/>
        </row>
        <row r="41">
          <cell r="A41">
            <v>30004</v>
          </cell>
          <cell r="B41" t="str">
            <v>__export__.account_analytic_account_1039_95c8e182</v>
          </cell>
          <cell r="C41" t="str">
            <v>سياره نيسان باثفندر2015 لوحه رقم ح ي ب  2883</v>
          </cell>
          <cell r="D41">
            <v>1039</v>
          </cell>
          <cell r="E41" t="str">
            <v>خطة الو سيستمز 2024</v>
          </cell>
          <cell r="F41"/>
        </row>
        <row r="42">
          <cell r="A42">
            <v>30005</v>
          </cell>
          <cell r="B42" t="str">
            <v>__export__.account_analytic_account_1040_2c9ed347</v>
          </cell>
          <cell r="C42" t="str">
            <v>باص 14 راكب تيوتا 2014/ ا و ط 8228</v>
          </cell>
          <cell r="D42">
            <v>1040</v>
          </cell>
          <cell r="E42" t="str">
            <v>خطة الو سيستمز 2024</v>
          </cell>
          <cell r="F42"/>
        </row>
        <row r="43">
          <cell r="A43">
            <v>30006</v>
          </cell>
          <cell r="B43" t="str">
            <v>__export__.account_analytic_account_1041_3f20539f</v>
          </cell>
          <cell r="C43" t="str">
            <v>هايلوكس غمارتين 2015 / ا و ا 1712</v>
          </cell>
          <cell r="D43">
            <v>1041</v>
          </cell>
          <cell r="E43" t="str">
            <v>خطة الو سيستمز 2024</v>
          </cell>
          <cell r="F43"/>
        </row>
        <row r="44">
          <cell r="A44">
            <v>30007</v>
          </cell>
          <cell r="B44" t="str">
            <v>__export__.account_analytic_account_1042_1db86ec9</v>
          </cell>
          <cell r="C44" t="str">
            <v>باص14 راكب  هاي اس 2014/ ا ي م 8804</v>
          </cell>
          <cell r="D44">
            <v>1042</v>
          </cell>
          <cell r="E44" t="str">
            <v>خطة الو سيستمز 2024</v>
          </cell>
          <cell r="F44"/>
        </row>
        <row r="45">
          <cell r="A45">
            <v>30008</v>
          </cell>
          <cell r="B45" t="str">
            <v>__export__.account_analytic_account_1043_161eb6a0</v>
          </cell>
          <cell r="C45" t="str">
            <v>هايلوكس  غماره  2015ا ول 6158</v>
          </cell>
          <cell r="D45">
            <v>1043</v>
          </cell>
          <cell r="E45" t="str">
            <v>خطة الو سيستمز 2024</v>
          </cell>
          <cell r="F45"/>
        </row>
        <row r="46">
          <cell r="A46">
            <v>30009</v>
          </cell>
          <cell r="B46" t="str">
            <v>__export__.account_analytic_account_1044_975cc54c</v>
          </cell>
          <cell r="C46" t="str">
            <v>سياره باص14 راكب هاي اس 2014لوحه رقم ب ب ق 2275</v>
          </cell>
          <cell r="D46">
            <v>1044</v>
          </cell>
          <cell r="E46" t="str">
            <v>خطة الو سيستمز 2024</v>
          </cell>
          <cell r="F46"/>
        </row>
        <row r="47">
          <cell r="A47">
            <v>30010</v>
          </cell>
          <cell r="B47" t="str">
            <v>__export__.account_analytic_account_1045_4179e6af</v>
          </cell>
          <cell r="C47" t="str">
            <v>سياره هايلكوس غماره لوحة رقم ب ب ا 6776</v>
          </cell>
          <cell r="D47">
            <v>1045</v>
          </cell>
          <cell r="E47" t="str">
            <v>خطة الو سيستمز 2024</v>
          </cell>
          <cell r="F47"/>
        </row>
        <row r="48">
          <cell r="A48">
            <v>30011</v>
          </cell>
          <cell r="B48" t="str">
            <v>__export__.account_analytic_account_1046_27660410</v>
          </cell>
          <cell r="C48" t="str">
            <v>سيارة دينا  ونش موديل 2004 لوحة ا ح ك 6322</v>
          </cell>
          <cell r="D48">
            <v>1046</v>
          </cell>
          <cell r="E48" t="str">
            <v>خطة الو سيستمز 2024</v>
          </cell>
          <cell r="F48"/>
        </row>
        <row r="49">
          <cell r="A49">
            <v>30012</v>
          </cell>
          <cell r="B49" t="str">
            <v>__export__.account_analytic_account_1047_be2bebfa</v>
          </cell>
          <cell r="C49" t="str">
            <v>سيارة لوري نيسان موديل 2005 لوحة رقم ا ر د 2275</v>
          </cell>
          <cell r="D49">
            <v>1047</v>
          </cell>
          <cell r="E49" t="str">
            <v>خطة الو سيستمز 2024</v>
          </cell>
          <cell r="F49"/>
        </row>
        <row r="50">
          <cell r="A50">
            <v>30013</v>
          </cell>
          <cell r="B50" t="str">
            <v>__export__.account_analytic_account_1048_8806b23f</v>
          </cell>
          <cell r="C50" t="str">
            <v>سيارة باص متسوبيشي موديل 2006 لوحة  ا س ه 9287</v>
          </cell>
          <cell r="D50">
            <v>1048</v>
          </cell>
          <cell r="E50" t="str">
            <v>خطة الو سيستمز 2024</v>
          </cell>
          <cell r="F50"/>
        </row>
        <row r="51">
          <cell r="A51">
            <v>30014</v>
          </cell>
          <cell r="B51" t="str">
            <v>__export__.account_analytic_account_1049_e08086bf</v>
          </cell>
          <cell r="C51" t="str">
            <v>باص نيكاي صيني 29 راكب موديل 2021 لوحة رقم ب س ل 2</v>
          </cell>
          <cell r="D51">
            <v>1049</v>
          </cell>
          <cell r="E51" t="str">
            <v>خطة الو سيستمز 2024</v>
          </cell>
          <cell r="F51"/>
        </row>
        <row r="52">
          <cell r="A52">
            <v>30015</v>
          </cell>
          <cell r="B52" t="str">
            <v>__export__.account_analytic_account_1050_3c3e8001</v>
          </cell>
          <cell r="C52" t="str">
            <v>سياره اكسنت _ 2016  لوحه رقم  ح ل ع 3550_ استبعاد</v>
          </cell>
          <cell r="D52">
            <v>1050</v>
          </cell>
          <cell r="E52" t="str">
            <v>خطة الو سيستمز 2024</v>
          </cell>
          <cell r="F52"/>
        </row>
        <row r="53">
          <cell r="A53">
            <v>30016</v>
          </cell>
          <cell r="B53" t="str">
            <v>__export__.account_analytic_account_1051_bab4789a</v>
          </cell>
          <cell r="C53" t="str">
            <v>باص  كوستر 26موديل 2015 ابيض لوحه رقم -ب ا ص 4340</v>
          </cell>
          <cell r="D53">
            <v>1051</v>
          </cell>
          <cell r="E53" t="str">
            <v>خطة الو سيستمز 2024</v>
          </cell>
          <cell r="F53"/>
        </row>
        <row r="54">
          <cell r="A54">
            <v>30017</v>
          </cell>
          <cell r="B54" t="str">
            <v>__export__.account_analytic_account_1052_62a4315e</v>
          </cell>
          <cell r="C54" t="str">
            <v>باص 29 راكب هونداي _ 2013  رقم ا ن ر 6515_استبعاد</v>
          </cell>
          <cell r="D54">
            <v>1052</v>
          </cell>
          <cell r="E54" t="str">
            <v>خطة الو سيستمز 2024</v>
          </cell>
          <cell r="F54"/>
        </row>
        <row r="55">
          <cell r="A55">
            <v>30018</v>
          </cell>
          <cell r="B55" t="str">
            <v>__export__.account_analytic_account_1053_42d11e16</v>
          </cell>
          <cell r="C55" t="str">
            <v>باص كوستر موديل 2014 32راكب لوحه رقم ا ه ص 3826</v>
          </cell>
          <cell r="D55">
            <v>1053</v>
          </cell>
          <cell r="E55" t="str">
            <v>خطة الو سيستمز 2024</v>
          </cell>
          <cell r="F55"/>
        </row>
        <row r="56">
          <cell r="A56">
            <v>30019</v>
          </cell>
          <cell r="B56" t="str">
            <v>__export__.account_analytic_account_1054_4e36dc68</v>
          </cell>
          <cell r="C56" t="str">
            <v>رافعة شوكية فوركلفت CAT DP 30</v>
          </cell>
          <cell r="D56">
            <v>1054</v>
          </cell>
          <cell r="E56" t="str">
            <v>خطة الو سيستمز 2024</v>
          </cell>
          <cell r="F56"/>
        </row>
        <row r="57">
          <cell r="A57">
            <v>30020</v>
          </cell>
          <cell r="B57" t="str">
            <v>__export__.account_analytic_account_1055_4470196f</v>
          </cell>
          <cell r="C57" t="str">
            <v>دباب1و2</v>
          </cell>
          <cell r="D57">
            <v>1055</v>
          </cell>
          <cell r="E57" t="str">
            <v>خطة الو سيستمز 2024</v>
          </cell>
          <cell r="F57"/>
        </row>
        <row r="58">
          <cell r="A58">
            <v>30021</v>
          </cell>
          <cell r="B58" t="str">
            <v>__export__.account_analytic_account_1056_55900117</v>
          </cell>
          <cell r="C58" t="str">
            <v>باص نيكاي  29 راكب موديل 2021 لوحة رقم ب س ل 2405</v>
          </cell>
          <cell r="D58">
            <v>1056</v>
          </cell>
          <cell r="E58" t="str">
            <v>خطة الو سيستمز 2024</v>
          </cell>
          <cell r="F58"/>
        </row>
        <row r="59">
          <cell r="A59">
            <v>30022</v>
          </cell>
          <cell r="B59" t="str">
            <v>__export__.account_analytic_account_1057_730a1009</v>
          </cell>
          <cell r="C59" t="str">
            <v>سياره غمارتين جاك  لوحة رقم (ا ي م  4034)</v>
          </cell>
          <cell r="D59">
            <v>1057</v>
          </cell>
          <cell r="E59" t="str">
            <v>خطة الو سيستمز 2024</v>
          </cell>
          <cell r="F59"/>
        </row>
        <row r="60">
          <cell r="A60">
            <v>30023</v>
          </cell>
          <cell r="B60" t="str">
            <v>__export__.account_analytic_account_1058_5f9654ed</v>
          </cell>
          <cell r="C60" t="str">
            <v>لوري ا ع م 2496 شاحنه 2005</v>
          </cell>
          <cell r="D60">
            <v>1058</v>
          </cell>
          <cell r="E60" t="str">
            <v>خطة الو سيستمز 2024</v>
          </cell>
          <cell r="F60"/>
        </row>
        <row r="61">
          <cell r="A61">
            <v>30024</v>
          </cell>
          <cell r="B61" t="str">
            <v>__export__.account_analytic_account_1059_ee2953a0</v>
          </cell>
          <cell r="C61" t="str">
            <v>باص هيونداي موديل 2016 لوجة رقم ( ب د ق 4534 )</v>
          </cell>
          <cell r="D61">
            <v>1059</v>
          </cell>
          <cell r="E61" t="str">
            <v>خطة الو سيستمز 2024</v>
          </cell>
          <cell r="F61"/>
        </row>
        <row r="62">
          <cell r="A62">
            <v>30025</v>
          </cell>
          <cell r="B62" t="str">
            <v>__export__.account_analytic_account_1060_00ad2e79</v>
          </cell>
          <cell r="C62" t="str">
            <v>باص تاتا مكيف ب ر س 7784 موديل 2016</v>
          </cell>
          <cell r="D62">
            <v>1060</v>
          </cell>
          <cell r="E62" t="str">
            <v>خطة الو سيستمز 2024</v>
          </cell>
          <cell r="F62"/>
        </row>
        <row r="63">
          <cell r="A63">
            <v>30026</v>
          </cell>
          <cell r="B63" t="str">
            <v>__export__.account_analytic_account_1061_6ea5fbd8</v>
          </cell>
          <cell r="C63" t="str">
            <v>سيارة _ باص تويوتا كوستر 23 راكب لوحة ب ص ط 3367</v>
          </cell>
          <cell r="D63">
            <v>1061</v>
          </cell>
          <cell r="E63" t="str">
            <v>خطة الو سيستمز 2024</v>
          </cell>
          <cell r="F63"/>
        </row>
        <row r="64">
          <cell r="A64">
            <v>30027</v>
          </cell>
          <cell r="B64" t="str">
            <v>__export__.account_analytic_account_1062_0cd3c9d0</v>
          </cell>
          <cell r="C64" t="str">
            <v>سياره_ باص تويوتا كوستر 23 راكب لوحة ل ص ب 7321 _</v>
          </cell>
          <cell r="D64">
            <v>1062</v>
          </cell>
          <cell r="E64" t="str">
            <v>خطة الو سيستمز 2024</v>
          </cell>
          <cell r="F64"/>
        </row>
        <row r="65">
          <cell r="A65">
            <v>30028</v>
          </cell>
          <cell r="B65" t="str">
            <v>__export__.account_analytic_account_1063_188584c7</v>
          </cell>
          <cell r="C65" t="str">
            <v>سيارة كيا اسبرتاج ر د ط 1889 م جهاد</v>
          </cell>
          <cell r="D65">
            <v>1063</v>
          </cell>
          <cell r="E65" t="str">
            <v>خطة الو سيستمز 2024</v>
          </cell>
          <cell r="F65"/>
        </row>
        <row r="66">
          <cell r="A66">
            <v>30029</v>
          </cell>
          <cell r="B66" t="str">
            <v>__export__.account_analytic_account_1064_888ef21d</v>
          </cell>
          <cell r="C66" t="str">
            <v>سيارة نيسان اكس تريل2015رقم لوحة ح ن ك 8528</v>
          </cell>
          <cell r="D66">
            <v>1064</v>
          </cell>
          <cell r="E66" t="str">
            <v>خطة الو سيستمز 2024</v>
          </cell>
          <cell r="F66"/>
        </row>
        <row r="67">
          <cell r="A67">
            <v>30030</v>
          </cell>
          <cell r="B67" t="str">
            <v>__export__.account_analytic_account_1065_19b78e3a</v>
          </cell>
          <cell r="C67" t="str">
            <v>سيارة هايلوكس 2023  ب ص م 9134 احمد وحيد</v>
          </cell>
          <cell r="D67">
            <v>1065</v>
          </cell>
          <cell r="E67" t="str">
            <v>خطة الو سيستمز 2024</v>
          </cell>
          <cell r="F67"/>
        </row>
        <row r="68">
          <cell r="A68">
            <v>30031</v>
          </cell>
          <cell r="B68" t="str">
            <v>__export__.account_analytic_account_1066_0f510a82</v>
          </cell>
          <cell r="C68" t="str">
            <v>سيارة اكسبلورر   ر د ك 9320 م حامد</v>
          </cell>
          <cell r="D68">
            <v>1066</v>
          </cell>
          <cell r="E68" t="str">
            <v>خطة الو سيستمز 2024</v>
          </cell>
          <cell r="F68"/>
        </row>
        <row r="69">
          <cell r="A69">
            <v>30032</v>
          </cell>
          <cell r="B69" t="str">
            <v>__export__.account_analytic_account_1067_8bb1368e</v>
          </cell>
          <cell r="C69" t="str">
            <v>سيارة هايلكس غمارة _ 2022_لوحة ب ص د 2192</v>
          </cell>
          <cell r="D69">
            <v>1067</v>
          </cell>
          <cell r="E69" t="str">
            <v>خطة الو سيستمز 2024</v>
          </cell>
          <cell r="F69"/>
        </row>
        <row r="70">
          <cell r="A70">
            <v>30033</v>
          </cell>
          <cell r="B70" t="str">
            <v>__export__.account_analytic_account_1068_1d400bce</v>
          </cell>
          <cell r="C70" t="str">
            <v>سياره_ فورد تيريتوري _2023_لوحة ر د و 4930 _ عبد ا</v>
          </cell>
          <cell r="D70">
            <v>1068</v>
          </cell>
          <cell r="E70" t="str">
            <v>خطة الو سيستمز 2024</v>
          </cell>
          <cell r="F70"/>
        </row>
        <row r="71">
          <cell r="A71">
            <v>30034</v>
          </cell>
          <cell r="B71" t="str">
            <v>__export__.account_analytic_account_1069_0ef93e1f</v>
          </cell>
          <cell r="C71" t="str">
            <v>سياره_ تويوتا هايلكس غماتين_ 2023_ ب ص و_</v>
          </cell>
          <cell r="D71">
            <v>1069</v>
          </cell>
          <cell r="E71" t="str">
            <v>خطة الو سيستمز 2024</v>
          </cell>
          <cell r="F71"/>
        </row>
        <row r="72">
          <cell r="A72">
            <v>30035</v>
          </cell>
          <cell r="B72" t="str">
            <v>__export__.account_analytic_account_1070_690f0802</v>
          </cell>
          <cell r="C72" t="str">
            <v>سياره_ تويوتا هايلكس غماتين_ 2023_ ب ص و_ 1953</v>
          </cell>
          <cell r="D72">
            <v>1070</v>
          </cell>
          <cell r="E72" t="str">
            <v>خطة الو سيستمز 2024</v>
          </cell>
          <cell r="F72"/>
        </row>
        <row r="73">
          <cell r="A73">
            <v>30036</v>
          </cell>
          <cell r="B73" t="str">
            <v>__export__.account_analytic_account_1071_d6fc74c3</v>
          </cell>
          <cell r="C73" t="str">
            <v>سيارة _ نيسان اكس تريل لوحة 2495</v>
          </cell>
          <cell r="D73">
            <v>1071</v>
          </cell>
          <cell r="E73" t="str">
            <v>خطة الو سيستمز 2024</v>
          </cell>
          <cell r="F73"/>
        </row>
        <row r="74">
          <cell r="A74">
            <v>40001</v>
          </cell>
          <cell r="B74" t="str">
            <v>__export__.account_analytic_account_1072_3f670a6a</v>
          </cell>
          <cell r="C74" t="str">
            <v>ادارة المشروعات _تركيبات _306000</v>
          </cell>
          <cell r="D74">
            <v>1072</v>
          </cell>
          <cell r="E74" t="str">
            <v>خطة الو سيستمز 2024</v>
          </cell>
          <cell r="F74"/>
        </row>
        <row r="75">
          <cell r="A75">
            <v>40002</v>
          </cell>
          <cell r="B75" t="str">
            <v>__export__.account_analytic_account_1073_c0bb25ad</v>
          </cell>
          <cell r="C75" t="str">
            <v>ادارة المكتب الفني_تصنيع 304000</v>
          </cell>
          <cell r="D75">
            <v>1073</v>
          </cell>
          <cell r="E75" t="str">
            <v>خطة الو سيستمز 2024</v>
          </cell>
          <cell r="F75"/>
        </row>
        <row r="76">
          <cell r="A76">
            <v>40003</v>
          </cell>
          <cell r="B76" t="str">
            <v>__export__.account_analytic_account_1074_ad984040</v>
          </cell>
          <cell r="C76" t="str">
            <v>ادارة الانتاج والجوده_تصنيع 304000</v>
          </cell>
          <cell r="D76">
            <v>1074</v>
          </cell>
          <cell r="E76" t="str">
            <v>خطة الو سيستمز 2024</v>
          </cell>
          <cell r="F76"/>
        </row>
        <row r="77">
          <cell r="A77">
            <v>40004</v>
          </cell>
          <cell r="B77" t="str">
            <v>__export__.account_analytic_account_1075_0cbeb769</v>
          </cell>
          <cell r="C77" t="str">
            <v>ادارة الصيانة_تصنيع 304000</v>
          </cell>
          <cell r="D77">
            <v>1075</v>
          </cell>
          <cell r="E77" t="str">
            <v>خطة الو سيستمز 2024</v>
          </cell>
          <cell r="F77"/>
        </row>
        <row r="78">
          <cell r="A78">
            <v>40005</v>
          </cell>
          <cell r="B78" t="str">
            <v>__export__.account_analytic_account_1076_ba904ba9</v>
          </cell>
          <cell r="C78" t="str">
            <v>مصنع الزجاج _تصنيع 304000</v>
          </cell>
          <cell r="D78">
            <v>1076</v>
          </cell>
          <cell r="E78" t="str">
            <v>خطة الو سيستمز 2024</v>
          </cell>
          <cell r="F78"/>
        </row>
        <row r="79">
          <cell r="A79">
            <v>40006</v>
          </cell>
          <cell r="B79" t="str">
            <v>__export__.account_analytic_account_1077_40e4d10f</v>
          </cell>
          <cell r="C79" t="str">
            <v>مصنع الحديد الجديد_تصنيع 304000</v>
          </cell>
          <cell r="D79">
            <v>1077</v>
          </cell>
          <cell r="E79" t="str">
            <v>خطة الو سيستمز 2024</v>
          </cell>
          <cell r="F79"/>
        </row>
        <row r="80">
          <cell r="A80">
            <v>40007</v>
          </cell>
          <cell r="B80" t="str">
            <v>__export__.account_analytic_account_1078_385e7e52</v>
          </cell>
          <cell r="C80" t="str">
            <v>مصروف عمومي المشاريع_تركيب 306000</v>
          </cell>
          <cell r="D80">
            <v>1078</v>
          </cell>
          <cell r="E80" t="str">
            <v>خطة الو سيستمز 2024</v>
          </cell>
          <cell r="F80"/>
        </row>
        <row r="81">
          <cell r="A81">
            <v>40008</v>
          </cell>
          <cell r="B81" t="str">
            <v>__export__.account_analytic_account_1079_f5daf004</v>
          </cell>
          <cell r="C81" t="str">
            <v>منصرف عينات _تصنيع 304000</v>
          </cell>
          <cell r="D81">
            <v>1079</v>
          </cell>
          <cell r="E81" t="str">
            <v>خطة الو سيستمز 2024</v>
          </cell>
          <cell r="F81"/>
        </row>
        <row r="82">
          <cell r="A82">
            <v>40009</v>
          </cell>
          <cell r="B82" t="str">
            <v>__export__.account_analytic_account_1080_35df6af1</v>
          </cell>
          <cell r="C82" t="str">
            <v>مصروف عمومي مشاريع الابواب الخشبيه 301000</v>
          </cell>
          <cell r="D82">
            <v>1080</v>
          </cell>
          <cell r="E82" t="str">
            <v>خطة الو سيستمز 2024</v>
          </cell>
          <cell r="F82"/>
        </row>
        <row r="83">
          <cell r="A83">
            <v>40010</v>
          </cell>
          <cell r="B83" t="str">
            <v>__export__.account_analytic_account_1081_568a250f</v>
          </cell>
          <cell r="C83" t="str">
            <v>مصنع الابواب الخشبيه والمعدنيه 3010001</v>
          </cell>
          <cell r="D83">
            <v>1081</v>
          </cell>
          <cell r="E83" t="str">
            <v>خطة الو سيستمز 2024</v>
          </cell>
          <cell r="F83"/>
        </row>
        <row r="84">
          <cell r="A84">
            <v>40011</v>
          </cell>
          <cell r="B84" t="str">
            <v>__export__.account_analytic_account_1082_aa2e24e0</v>
          </cell>
          <cell r="C84" t="str">
            <v>عمومى تصنيع_304000</v>
          </cell>
          <cell r="D84">
            <v>1082</v>
          </cell>
          <cell r="E84" t="str">
            <v>خطة الو سيستمز 2024</v>
          </cell>
          <cell r="F84"/>
        </row>
        <row r="85">
          <cell r="A85">
            <v>40012</v>
          </cell>
          <cell r="B85" t="str">
            <v>__export__.account_analytic_account_1083_c4df4f42</v>
          </cell>
          <cell r="C85" t="str">
            <v>ارض المدينة الصناعية بالخرج  تصنيع_304000</v>
          </cell>
          <cell r="D85">
            <v>1083</v>
          </cell>
          <cell r="E85" t="str">
            <v>خطة الو سيستمز 2024</v>
          </cell>
          <cell r="F85"/>
        </row>
        <row r="86">
          <cell r="A86">
            <v>40013</v>
          </cell>
          <cell r="B86" t="str">
            <v>__export__.account_analytic_account_1084_92500e3c</v>
          </cell>
          <cell r="C86" t="str">
            <v>خامات مصنع المنصورة  تصنيع_304000</v>
          </cell>
          <cell r="D86">
            <v>1084</v>
          </cell>
          <cell r="E86" t="str">
            <v>خطة الو سيستمز 2024</v>
          </cell>
          <cell r="F86"/>
        </row>
        <row r="87">
          <cell r="A87">
            <v>50001</v>
          </cell>
          <cell r="B87" t="str">
            <v>__export__.account_analytic_account_1085_39a3d126</v>
          </cell>
          <cell r="C87" t="str">
            <v>الادارة العليا _ 303000</v>
          </cell>
          <cell r="D87">
            <v>1085</v>
          </cell>
          <cell r="E87" t="str">
            <v>خطة الو سيستمز 2024</v>
          </cell>
          <cell r="F87"/>
        </row>
        <row r="88">
          <cell r="A88">
            <v>50002</v>
          </cell>
          <cell r="B88" t="str">
            <v>__export__.account_analytic_account_1086_5e8c26fb</v>
          </cell>
          <cell r="C88" t="str">
            <v>الادارة المالية _ 303000</v>
          </cell>
          <cell r="D88">
            <v>1086</v>
          </cell>
          <cell r="E88" t="str">
            <v>خطة الو سيستمز 2024</v>
          </cell>
          <cell r="F88"/>
        </row>
        <row r="89">
          <cell r="A89">
            <v>50003</v>
          </cell>
          <cell r="B89" t="str">
            <v>__export__.account_analytic_account_1087_2794f063</v>
          </cell>
          <cell r="C89" t="str">
            <v>ادارة المشتريات والمخازن _ 303000</v>
          </cell>
          <cell r="D89">
            <v>1087</v>
          </cell>
          <cell r="E89" t="str">
            <v>خطة الو سيستمز 2024</v>
          </cell>
          <cell r="F89"/>
        </row>
        <row r="90">
          <cell r="A90">
            <v>50004</v>
          </cell>
          <cell r="B90" t="str">
            <v>__export__.account_analytic_account_1088_b34e461d</v>
          </cell>
          <cell r="C90" t="str">
            <v>ادارة الموارد البشريه_ 303000</v>
          </cell>
          <cell r="D90">
            <v>1088</v>
          </cell>
          <cell r="E90" t="str">
            <v>خطة الو سيستمز 2024</v>
          </cell>
          <cell r="F90"/>
        </row>
        <row r="91">
          <cell r="A91">
            <v>50006</v>
          </cell>
          <cell r="B91" t="str">
            <v>__export__.account_analytic_account_1089_9d9abda0</v>
          </cell>
          <cell r="C91" t="str">
            <v>ادارة البوفية والضيافه_303000</v>
          </cell>
          <cell r="D91">
            <v>1089</v>
          </cell>
          <cell r="E91" t="str">
            <v>خطة الو سيستمز 2024</v>
          </cell>
          <cell r="F91"/>
        </row>
        <row r="92">
          <cell r="A92">
            <v>50007</v>
          </cell>
          <cell r="B92" t="str">
            <v>__export__.account_analytic_account_1090_d7be0657</v>
          </cell>
          <cell r="C92" t="str">
            <v>مصروف وعمومي الادارات_303000</v>
          </cell>
          <cell r="D92">
            <v>1090</v>
          </cell>
          <cell r="E92" t="str">
            <v>خطة الو سيستمز 2024</v>
          </cell>
          <cell r="F92"/>
        </row>
        <row r="93">
          <cell r="A93">
            <v>50008</v>
          </cell>
          <cell r="B93" t="str">
            <v>__export__.account_analytic_account_1091_c5c33b7c</v>
          </cell>
          <cell r="C93" t="str">
            <v>ادارة السعوده_303000</v>
          </cell>
          <cell r="D93">
            <v>1091</v>
          </cell>
          <cell r="E93" t="str">
            <v>خطة الو سيستمز 2024</v>
          </cell>
          <cell r="F93"/>
        </row>
        <row r="94">
          <cell r="A94">
            <v>50009</v>
          </cell>
          <cell r="B94" t="str">
            <v>__export__.account_analytic_account_1092_6df34f85</v>
          </cell>
          <cell r="C94" t="str">
            <v>ادارة التطوير_303000</v>
          </cell>
          <cell r="D94">
            <v>1092</v>
          </cell>
          <cell r="E94" t="str">
            <v>خطة الو سيستمز 2024</v>
          </cell>
          <cell r="F94"/>
        </row>
        <row r="95">
          <cell r="A95">
            <v>50010</v>
          </cell>
          <cell r="B95" t="str">
            <v>__export__.account_analytic_account_1093_de057bae</v>
          </cell>
          <cell r="C95" t="str">
            <v>مصروف عمومي ادارة الابواب الخشبيه 303000</v>
          </cell>
          <cell r="D95">
            <v>1093</v>
          </cell>
          <cell r="E95" t="str">
            <v>خطة الو سيستمز 2024</v>
          </cell>
          <cell r="F95"/>
        </row>
        <row r="96">
          <cell r="A96">
            <v>50011</v>
          </cell>
          <cell r="B96" t="str">
            <v>__export__.account_analytic_account_1094_f71f1512</v>
          </cell>
          <cell r="C96" t="str">
            <v>ادارة تقنية المعلومات  _303000</v>
          </cell>
          <cell r="D96">
            <v>1094</v>
          </cell>
          <cell r="E96" t="str">
            <v>خطة الو سيستمز 2024</v>
          </cell>
          <cell r="F96"/>
        </row>
        <row r="97">
          <cell r="A97">
            <v>60001</v>
          </cell>
          <cell r="B97" t="str">
            <v>__export__.account_analytic_account_1095_554de0ab</v>
          </cell>
          <cell r="C97" t="str">
            <v>ادارة المبيعات والتسويق والتسعير_302000</v>
          </cell>
          <cell r="D97">
            <v>1095</v>
          </cell>
          <cell r="E97" t="str">
            <v>خطة الو سيستمز 2024</v>
          </cell>
          <cell r="F97"/>
        </row>
        <row r="98">
          <cell r="A98">
            <v>70001</v>
          </cell>
          <cell r="B98" t="str">
            <v>__export__.account_analytic_account_1096_146ed1bf</v>
          </cell>
          <cell r="C98" t="str">
            <v>مصنع الابواب الخشبية والمعدنية</v>
          </cell>
          <cell r="D98">
            <v>1096</v>
          </cell>
          <cell r="E98" t="str">
            <v>خطة الو سيستمز 2024</v>
          </cell>
          <cell r="F98"/>
        </row>
        <row r="99">
          <cell r="A99">
            <v>80001</v>
          </cell>
          <cell r="B99" t="str">
            <v>__export__.account_analytic_account_1097_d2a3423d</v>
          </cell>
          <cell r="C99" t="str">
            <v>سيارة راف فور 2015 لوحه رقم ح ن ب 5282_ استبعاد</v>
          </cell>
          <cell r="D99">
            <v>1097</v>
          </cell>
          <cell r="E99" t="str">
            <v>خطة الو سيستمز 2024</v>
          </cell>
          <cell r="F99"/>
        </row>
        <row r="100">
          <cell r="A100">
            <v>80002</v>
          </cell>
          <cell r="B100" t="str">
            <v>__export__.account_analytic_account_1098_ed81437c</v>
          </cell>
          <cell r="C100" t="str">
            <v>لاغي</v>
          </cell>
          <cell r="D100">
            <v>1098</v>
          </cell>
          <cell r="E100" t="str">
            <v>خطة الو سيستمز 2024</v>
          </cell>
          <cell r="F100"/>
        </row>
        <row r="101">
          <cell r="A101">
            <v>80003</v>
          </cell>
          <cell r="B101" t="str">
            <v>__export__.account_analytic_account_1099_009a48f6</v>
          </cell>
          <cell r="C101" t="str">
            <v>سياره نيسان باثفندر2016 لوحه رقم ر ا ي 9710</v>
          </cell>
          <cell r="D101">
            <v>1099</v>
          </cell>
          <cell r="E101" t="str">
            <v>خطة الو سيستمز 2024</v>
          </cell>
          <cell r="F101"/>
        </row>
        <row r="102">
          <cell r="A102">
            <v>80004</v>
          </cell>
          <cell r="B102" t="str">
            <v>__export__.account_analytic_account_1100_d4fe00e7</v>
          </cell>
          <cell r="C102" t="str">
            <v>سياره مازدا 2016 لوحة ح و و 8023 _ استبعاد</v>
          </cell>
          <cell r="D102">
            <v>1100</v>
          </cell>
          <cell r="E102" t="str">
            <v>خطة الو سيستمز 2024</v>
          </cell>
          <cell r="F102"/>
        </row>
        <row r="103">
          <cell r="A103">
            <v>80005</v>
          </cell>
          <cell r="B103" t="str">
            <v>__export__.account_analytic_account_1101_0845c465</v>
          </cell>
          <cell r="C103" t="str">
            <v>تحت التعديل</v>
          </cell>
          <cell r="D103">
            <v>1101</v>
          </cell>
          <cell r="E103" t="str">
            <v>خطة الو سيستمز 2024</v>
          </cell>
          <cell r="F103"/>
        </row>
        <row r="104">
          <cell r="A104">
            <v>80006</v>
          </cell>
          <cell r="B104" t="str">
            <v>__export__.account_analytic_account_1102_0a008621</v>
          </cell>
          <cell r="C104" t="str">
            <v>تحت التعديل</v>
          </cell>
          <cell r="D104">
            <v>1102</v>
          </cell>
          <cell r="E104" t="str">
            <v>خطة الو سيستمز 2024</v>
          </cell>
          <cell r="F104"/>
        </row>
        <row r="105">
          <cell r="A105">
            <v>80007</v>
          </cell>
          <cell r="B105" t="str">
            <v>__export__.account_analytic_account_1103_2cd52947</v>
          </cell>
          <cell r="C105" t="str">
            <v>سيارة كورولا 2021 ابيض لوحة د ي ق 3132</v>
          </cell>
          <cell r="D105">
            <v>1103</v>
          </cell>
          <cell r="E105" t="str">
            <v>خطة الو سيستمز 2024</v>
          </cell>
          <cell r="F105"/>
        </row>
        <row r="106">
          <cell r="A106">
            <v>80008</v>
          </cell>
          <cell r="B106" t="str">
            <v>__export__.account_analytic_account_1104_3acc3a6e</v>
          </cell>
          <cell r="C106" t="str">
            <v>سيارة تحت التعديل</v>
          </cell>
          <cell r="D106">
            <v>1104</v>
          </cell>
          <cell r="E106" t="str">
            <v>خطة الو سيستمز 2024</v>
          </cell>
          <cell r="F106"/>
        </row>
        <row r="107">
          <cell r="A107">
            <v>80009</v>
          </cell>
          <cell r="B107" t="str">
            <v>__export__.account_analytic_account_1105_f04e1b86</v>
          </cell>
          <cell r="C107" t="str">
            <v>سيارة لاند كروزر لوحة رقم 4257 د ع د / د صابر</v>
          </cell>
          <cell r="D107">
            <v>1105</v>
          </cell>
          <cell r="E107" t="str">
            <v>خطة الو سيستمز 2024</v>
          </cell>
          <cell r="F107"/>
        </row>
        <row r="108">
          <cell r="A108">
            <v>80010</v>
          </cell>
          <cell r="B108" t="str">
            <v>__export__.account_analytic_account_1106_3f89c9cf</v>
          </cell>
          <cell r="C108" t="str">
            <v>سيارة كيا اسبرتاج ر د ط 1943 محمود نصار0</v>
          </cell>
          <cell r="D108">
            <v>1106</v>
          </cell>
          <cell r="E108" t="str">
            <v>خطة الو سيستمز 2024</v>
          </cell>
          <cell r="F108"/>
        </row>
        <row r="109">
          <cell r="A109">
            <v>80011</v>
          </cell>
          <cell r="B109" t="str">
            <v>__export__.account_analytic_account_1107_220f7fd0</v>
          </cell>
          <cell r="C109" t="str">
            <v>تيوتا راف فور 2014/ ح س ه 1230 استبعاد</v>
          </cell>
          <cell r="D109">
            <v>1107</v>
          </cell>
          <cell r="E109" t="str">
            <v>خطة الو سيستمز 2024</v>
          </cell>
          <cell r="F109"/>
        </row>
        <row r="110">
          <cell r="A110">
            <v>10265</v>
          </cell>
          <cell r="B110" t="str">
            <v>__export__.account_analytic_account_61_3d22213a</v>
          </cell>
          <cell r="C110" t="str">
            <v>البحر الاحمر فندق - HW03</v>
          </cell>
          <cell r="D110">
            <v>61</v>
          </cell>
          <cell r="E110" t="str">
            <v>خطة الو سيستمز 2024</v>
          </cell>
          <cell r="F110"/>
        </row>
        <row r="111">
          <cell r="A111">
            <v>10001</v>
          </cell>
          <cell r="B111" t="str">
            <v>__export__.account_analytic_account_789_08ab105d</v>
          </cell>
          <cell r="C111" t="str">
            <v>مشروع_ الهيئة الملكية بالجبيل _مغلق</v>
          </cell>
          <cell r="D111">
            <v>789</v>
          </cell>
          <cell r="E111" t="str">
            <v>خطة الو سيستمز 2024</v>
          </cell>
          <cell r="F111"/>
        </row>
        <row r="112">
          <cell r="A112">
            <v>10002</v>
          </cell>
          <cell r="B112" t="str">
            <v>__export__.account_analytic_account_790_199ba6b2</v>
          </cell>
          <cell r="C112" t="str">
            <v>مشروع_ وزارة الداخلية  MOI _2018 # مغلق</v>
          </cell>
          <cell r="D112">
            <v>790</v>
          </cell>
          <cell r="E112" t="str">
            <v>خطة الو سيستمز 2024</v>
          </cell>
          <cell r="F112"/>
        </row>
        <row r="113">
          <cell r="A113">
            <v>10003</v>
          </cell>
          <cell r="B113" t="str">
            <v>__export__.account_analytic_account_791_b86d0d43</v>
          </cell>
          <cell r="C113" t="str">
            <v>مشروع _ مجمع العقاريه_2019# مغلق</v>
          </cell>
          <cell r="D113">
            <v>791</v>
          </cell>
          <cell r="E113" t="str">
            <v>خطة الو سيستمز 2024</v>
          </cell>
          <cell r="F113"/>
        </row>
        <row r="114">
          <cell r="A114">
            <v>10004</v>
          </cell>
          <cell r="B114" t="str">
            <v>__export__.account_analytic_account_792_67f7ecfb</v>
          </cell>
          <cell r="C114" t="str">
            <v>مشروع_ فارغ 1 # مغلق</v>
          </cell>
          <cell r="D114">
            <v>792</v>
          </cell>
          <cell r="E114" t="str">
            <v>خطة الو سيستمز 2024</v>
          </cell>
          <cell r="F114"/>
        </row>
        <row r="115">
          <cell r="A115">
            <v>10005</v>
          </cell>
          <cell r="B115" t="str">
            <v>__export__.account_analytic_account_793_5e703007</v>
          </cell>
          <cell r="C115" t="str">
            <v>مشروع_ فاميلي ميديكال- قطوف_2018 # مغلق</v>
          </cell>
          <cell r="D115">
            <v>793</v>
          </cell>
          <cell r="E115" t="str">
            <v>خطة الو سيستمز 2024</v>
          </cell>
          <cell r="F115"/>
        </row>
        <row r="116">
          <cell r="A116">
            <v>10006</v>
          </cell>
          <cell r="B116" t="str">
            <v>__export__.account_analytic_account_794_af0dab1a</v>
          </cell>
          <cell r="C116" t="str">
            <v>مشروع_ بلدية حوطة سدير_2018 # مغلق</v>
          </cell>
          <cell r="D116">
            <v>794</v>
          </cell>
          <cell r="E116" t="str">
            <v>خطة الو سيستمز 2024</v>
          </cell>
          <cell r="F116"/>
        </row>
        <row r="117">
          <cell r="A117">
            <v>10007</v>
          </cell>
          <cell r="B117" t="str">
            <v>__export__.account_analytic_account_795_4c25b727</v>
          </cell>
          <cell r="C117" t="str">
            <v>مشروع_ فارغ 2 # مغلق</v>
          </cell>
          <cell r="D117">
            <v>795</v>
          </cell>
          <cell r="E117" t="str">
            <v>خطة الو سيستمز 2024</v>
          </cell>
          <cell r="F117"/>
        </row>
        <row r="118">
          <cell r="A118">
            <v>10008</v>
          </cell>
          <cell r="B118" t="str">
            <v>__export__.account_analytic_account_796_6b7ee152</v>
          </cell>
          <cell r="C118" t="str">
            <v>مشروع_ بلدية خميس مشيط _2018 # مغلق</v>
          </cell>
          <cell r="D118">
            <v>796</v>
          </cell>
          <cell r="E118" t="str">
            <v>خطة الو سيستمز 2024</v>
          </cell>
          <cell r="F118"/>
        </row>
        <row r="119">
          <cell r="A119">
            <v>10009</v>
          </cell>
          <cell r="B119" t="str">
            <v>__export__.account_analytic_account_797_fe365a31</v>
          </cell>
          <cell r="C119" t="str">
            <v>مشروع_علم الرياض _2018 # مغلق</v>
          </cell>
          <cell r="D119">
            <v>797</v>
          </cell>
          <cell r="E119" t="str">
            <v>خطة الو سيستمز 2024</v>
          </cell>
          <cell r="F119"/>
        </row>
        <row r="120">
          <cell r="A120">
            <v>10010</v>
          </cell>
          <cell r="B120" t="str">
            <v>__export__.account_analytic_account_798_399e9bbd</v>
          </cell>
          <cell r="C120" t="str">
            <v>مشروع_مستشفي خريص _2018 # مغلق</v>
          </cell>
          <cell r="D120">
            <v>798</v>
          </cell>
          <cell r="E120" t="str">
            <v>خطة الو سيستمز 2024</v>
          </cell>
          <cell r="F120"/>
        </row>
        <row r="121">
          <cell r="A121">
            <v>10011</v>
          </cell>
          <cell r="B121" t="str">
            <v>__export__.account_analytic_account_799_4da753ee</v>
          </cell>
          <cell r="C121" t="str">
            <v>مشروع _كاب 4 رينج _ مواقع 117-118-119_# مغلق</v>
          </cell>
          <cell r="D121">
            <v>799</v>
          </cell>
          <cell r="E121" t="str">
            <v>خطة الو سيستمز 2024</v>
          </cell>
          <cell r="F121"/>
        </row>
        <row r="122">
          <cell r="A122">
            <v>10012</v>
          </cell>
          <cell r="B122" t="str">
            <v>__export__.account_analytic_account_800_9428e431</v>
          </cell>
          <cell r="C122" t="str">
            <v>مشروع_ كاب 2( مكة والمدينه ) _2018</v>
          </cell>
          <cell r="D122">
            <v>800</v>
          </cell>
          <cell r="E122" t="str">
            <v>خطة الو سيستمز 2024</v>
          </cell>
          <cell r="F122"/>
        </row>
        <row r="123">
          <cell r="A123">
            <v>10013</v>
          </cell>
          <cell r="B123" t="str">
            <v>__export__.account_analytic_account_801_d3e83fb6</v>
          </cell>
          <cell r="C123" t="str">
            <v>مشروع_ كاب 5 # مغلق</v>
          </cell>
          <cell r="D123">
            <v>801</v>
          </cell>
          <cell r="E123" t="str">
            <v>خطة الو سيستمز 2024</v>
          </cell>
          <cell r="F123"/>
        </row>
        <row r="124">
          <cell r="A124">
            <v>10015</v>
          </cell>
          <cell r="B124" t="str">
            <v>__export__.account_analytic_account_802_854572c7</v>
          </cell>
          <cell r="C124" t="str">
            <v>مشروع_فارغ 4 # مغلق</v>
          </cell>
          <cell r="D124">
            <v>802</v>
          </cell>
          <cell r="E124" t="str">
            <v>خطة الو سيستمز 2024</v>
          </cell>
          <cell r="F124"/>
        </row>
        <row r="125">
          <cell r="A125">
            <v>10016</v>
          </cell>
          <cell r="B125" t="str">
            <v>__export__.account_analytic_account_803_073dfb1d</v>
          </cell>
          <cell r="C125" t="str">
            <v>مشروع_عرفات _2018 # مغلق</v>
          </cell>
          <cell r="D125">
            <v>803</v>
          </cell>
          <cell r="E125" t="str">
            <v>خطة الو سيستمز 2024</v>
          </cell>
          <cell r="F125"/>
        </row>
        <row r="126">
          <cell r="A126">
            <v>10017</v>
          </cell>
          <cell r="B126" t="str">
            <v>__export__.account_analytic_account_804_9b3ce1c8</v>
          </cell>
          <cell r="C126" t="str">
            <v>مشروع_ كاست استيل ABVR _2018 # مغلق</v>
          </cell>
          <cell r="D126">
            <v>804</v>
          </cell>
          <cell r="E126" t="str">
            <v>خطة الو سيستمز 2024</v>
          </cell>
          <cell r="F126"/>
        </row>
        <row r="127">
          <cell r="A127">
            <v>10018</v>
          </cell>
          <cell r="B127" t="str">
            <v>__export__.account_analytic_account_805_d396fce4</v>
          </cell>
          <cell r="C127" t="str">
            <v>مشروع_ كاست قواطع الداخليه Partitions. # مغلق</v>
          </cell>
          <cell r="D127">
            <v>805</v>
          </cell>
          <cell r="E127" t="str">
            <v>خطة الو سيستمز 2024</v>
          </cell>
          <cell r="F127"/>
        </row>
        <row r="128">
          <cell r="A128">
            <v>10019</v>
          </cell>
          <cell r="B128" t="str">
            <v>__export__.account_analytic_account_806_c8f0e612</v>
          </cell>
          <cell r="C128" t="str">
            <v>مشروع_هيئة الامر بالمعروف_ الشايع # مغلق</v>
          </cell>
          <cell r="D128">
            <v>806</v>
          </cell>
          <cell r="E128" t="str">
            <v>خطة الو سيستمز 2024</v>
          </cell>
          <cell r="F128"/>
        </row>
        <row r="129">
          <cell r="A129">
            <v>10020</v>
          </cell>
          <cell r="B129" t="str">
            <v>__export__.account_analytic_account_807_296b0a72</v>
          </cell>
          <cell r="C129" t="str">
            <v>مشروع_مدارس الدمام SCC -_2018 # مغلق</v>
          </cell>
          <cell r="D129">
            <v>807</v>
          </cell>
          <cell r="E129" t="str">
            <v>خطة الو سيستمز 2024</v>
          </cell>
          <cell r="F129"/>
        </row>
        <row r="130">
          <cell r="A130">
            <v>10021</v>
          </cell>
          <cell r="B130" t="str">
            <v>__export__.account_analytic_account_808_ed2cbad6</v>
          </cell>
          <cell r="C130" t="str">
            <v>مشروع _ فارغ 5 # مغلق</v>
          </cell>
          <cell r="D130">
            <v>808</v>
          </cell>
          <cell r="E130" t="str">
            <v>خطة الو سيستمز 2024</v>
          </cell>
          <cell r="F130"/>
        </row>
        <row r="131">
          <cell r="A131">
            <v>10024</v>
          </cell>
          <cell r="B131" t="str">
            <v>__export__.account_analytic_account_809_d667db0f</v>
          </cell>
          <cell r="C131" t="str">
            <v>مشروع_ فارغ 6 # مغلق</v>
          </cell>
          <cell r="D131">
            <v>809</v>
          </cell>
          <cell r="E131" t="str">
            <v>خطة الو سيستمز 2024</v>
          </cell>
          <cell r="F131"/>
        </row>
        <row r="132">
          <cell r="A132">
            <v>10025</v>
          </cell>
          <cell r="B132" t="str">
            <v>__export__.account_analytic_account_810_d0a66fcc</v>
          </cell>
          <cell r="C132" t="str">
            <v>مشروع_كاب 4- رينج _2018# مغلق</v>
          </cell>
          <cell r="D132">
            <v>810</v>
          </cell>
          <cell r="E132" t="str">
            <v>خطة الو سيستمز 2024</v>
          </cell>
          <cell r="F132"/>
        </row>
        <row r="133">
          <cell r="A133">
            <v>10026</v>
          </cell>
          <cell r="B133" t="str">
            <v>__export__.account_analytic_account_811_771cef89</v>
          </cell>
          <cell r="C133" t="str">
            <v>مشروع_ كاب 4- اعمدة _2018 # مغلق</v>
          </cell>
          <cell r="D133">
            <v>811</v>
          </cell>
          <cell r="E133" t="str">
            <v>خطة الو سيستمز 2024</v>
          </cell>
          <cell r="F133"/>
        </row>
        <row r="134">
          <cell r="A134">
            <v>10027</v>
          </cell>
          <cell r="B134" t="str">
            <v>__export__.account_analytic_account_812_26c87f2f</v>
          </cell>
          <cell r="C134" t="str">
            <v>مشروع_ اسكان سابك الراشد _2018 # مغلق</v>
          </cell>
          <cell r="D134">
            <v>812</v>
          </cell>
          <cell r="E134" t="str">
            <v>خطة الو سيستمز 2024</v>
          </cell>
          <cell r="F134"/>
        </row>
        <row r="135">
          <cell r="A135">
            <v>10028</v>
          </cell>
          <cell r="B135" t="str">
            <v>__export__.account_analytic_account_813_532b0e75</v>
          </cell>
          <cell r="C135" t="str">
            <v>مشروع_ استكمال مبني بلدية وادي الدواسر _2018</v>
          </cell>
          <cell r="D135">
            <v>813</v>
          </cell>
          <cell r="E135" t="str">
            <v>خطة الو سيستمز 2024</v>
          </cell>
          <cell r="F135"/>
        </row>
        <row r="136">
          <cell r="A136">
            <v>10029</v>
          </cell>
          <cell r="B136" t="str">
            <v>__export__.account_analytic_account_814_d84ea9a9</v>
          </cell>
          <cell r="C136" t="str">
            <v>مشروع _ فرغ 7 # مغلق</v>
          </cell>
          <cell r="D136">
            <v>814</v>
          </cell>
          <cell r="E136" t="str">
            <v>خطة الو سيستمز 2024</v>
          </cell>
          <cell r="F136"/>
        </row>
        <row r="137">
          <cell r="A137">
            <v>10030</v>
          </cell>
          <cell r="B137" t="str">
            <v>__export__.account_analytic_account_815_0f805730</v>
          </cell>
          <cell r="C137" t="str">
            <v>مشروع_ كلية الاداب والعلوم - نجران # مغلق</v>
          </cell>
          <cell r="D137">
            <v>815</v>
          </cell>
          <cell r="E137" t="str">
            <v>خطة الو سيستمز 2024</v>
          </cell>
          <cell r="F137"/>
        </row>
        <row r="138">
          <cell r="A138">
            <v>10031</v>
          </cell>
          <cell r="B138" t="str">
            <v>__export__.account_analytic_account_816_e5d8d74b</v>
          </cell>
          <cell r="C138" t="str">
            <v>مشروع_ بنك الراجحي-_2018 # مغلق</v>
          </cell>
          <cell r="D138">
            <v>816</v>
          </cell>
          <cell r="E138" t="str">
            <v>خطة الو سيستمز 2024</v>
          </cell>
          <cell r="F138"/>
        </row>
        <row r="139">
          <cell r="A139">
            <v>10032</v>
          </cell>
          <cell r="B139" t="str">
            <v>__export__.account_analytic_account_817_52033a71</v>
          </cell>
          <cell r="C139" t="str">
            <v>مشروع_  فارغ 8 # مغلق</v>
          </cell>
          <cell r="D139">
            <v>817</v>
          </cell>
          <cell r="E139" t="str">
            <v>خطة الو سيستمز 2024</v>
          </cell>
          <cell r="F139"/>
        </row>
        <row r="140">
          <cell r="A140">
            <v>10033</v>
          </cell>
          <cell r="B140" t="str">
            <v>__export__.account_analytic_account_818_becbe03a</v>
          </cell>
          <cell r="C140" t="str">
            <v>مشروع_ كاب 2 السيف_2018</v>
          </cell>
          <cell r="D140">
            <v>818</v>
          </cell>
          <cell r="E140" t="str">
            <v>خطة الو سيستمز 2024</v>
          </cell>
          <cell r="F140"/>
        </row>
        <row r="141">
          <cell r="A141">
            <v>10034</v>
          </cell>
          <cell r="B141" t="str">
            <v>__export__.account_analytic_account_819_1c29ba2f</v>
          </cell>
          <cell r="C141" t="str">
            <v>مشروع_فارغ 9 # مغلق</v>
          </cell>
          <cell r="D141">
            <v>819</v>
          </cell>
          <cell r="E141" t="str">
            <v>خطة الو سيستمز 2024</v>
          </cell>
          <cell r="F141"/>
        </row>
        <row r="142">
          <cell r="A142">
            <v>10035</v>
          </cell>
          <cell r="B142" t="str">
            <v>__export__.account_analytic_account_820_f0c49bb4</v>
          </cell>
          <cell r="C142" t="str">
            <v>مشروع_ فيلا خاصه الهاشم_2018 # مغلق</v>
          </cell>
          <cell r="D142">
            <v>820</v>
          </cell>
          <cell r="E142" t="str">
            <v>خطة الو سيستمز 2024</v>
          </cell>
          <cell r="F142"/>
        </row>
        <row r="143">
          <cell r="A143">
            <v>10036</v>
          </cell>
          <cell r="B143" t="str">
            <v>__export__.account_analytic_account_821_a1041cfb</v>
          </cell>
          <cell r="C143" t="str">
            <v>مشروع_توسعه مستشفي الملك فيصل_2018 # مغلق</v>
          </cell>
          <cell r="D143">
            <v>821</v>
          </cell>
          <cell r="E143" t="str">
            <v>خطة الو سيستمز 2024</v>
          </cell>
          <cell r="F143"/>
        </row>
        <row r="144">
          <cell r="A144">
            <v>10037</v>
          </cell>
          <cell r="B144" t="str">
            <v>__export__.account_analytic_account_822_a6d29167</v>
          </cell>
          <cell r="C144" t="str">
            <v>مشروع_فارغ 10 # مغلق</v>
          </cell>
          <cell r="D144">
            <v>822</v>
          </cell>
          <cell r="E144" t="str">
            <v>خطة الو سيستمز 2024</v>
          </cell>
          <cell r="F144"/>
        </row>
        <row r="145">
          <cell r="A145">
            <v>10039</v>
          </cell>
          <cell r="B145" t="str">
            <v>__export__.account_analytic_account_823_cb1f3910</v>
          </cell>
          <cell r="C145" t="str">
            <v>مشروع_ شركة الكهرباء تركيب زجاج-ليندنر_2018 # مغلق</v>
          </cell>
          <cell r="D145">
            <v>823</v>
          </cell>
          <cell r="E145" t="str">
            <v>خطة الو سيستمز 2024</v>
          </cell>
          <cell r="F145"/>
        </row>
        <row r="146">
          <cell r="A146">
            <v>10040</v>
          </cell>
          <cell r="B146" t="str">
            <v>__export__.account_analytic_account_824_b05c8302</v>
          </cell>
          <cell r="C146" t="str">
            <v>مشروع_ شركة الكهرباء توريد وتركيب # مغلق</v>
          </cell>
          <cell r="D146">
            <v>824</v>
          </cell>
          <cell r="E146" t="str">
            <v>خطة الو سيستمز 2024</v>
          </cell>
          <cell r="F146"/>
        </row>
        <row r="147">
          <cell r="A147">
            <v>10041</v>
          </cell>
          <cell r="B147" t="str">
            <v>__export__.account_analytic_account_825_07983903</v>
          </cell>
          <cell r="C147" t="str">
            <v>مشروع_ شابورجيWF28 U GLASS_2018 # مغلق</v>
          </cell>
          <cell r="D147">
            <v>825</v>
          </cell>
          <cell r="E147" t="str">
            <v>خطة الو سيستمز 2024</v>
          </cell>
          <cell r="F147"/>
        </row>
        <row r="148">
          <cell r="A148">
            <v>10042</v>
          </cell>
          <cell r="B148" t="str">
            <v>__export__.account_analytic_account_826_f8c3ae1b</v>
          </cell>
          <cell r="C148" t="str">
            <v>مشروع_ شابورجيWF12  ALUMIM_2018 # مغلق</v>
          </cell>
          <cell r="D148">
            <v>826</v>
          </cell>
          <cell r="E148" t="str">
            <v>خطة الو سيستمز 2024</v>
          </cell>
          <cell r="F148"/>
        </row>
        <row r="149">
          <cell r="A149">
            <v>10043</v>
          </cell>
          <cell r="B149" t="str">
            <v>__export__.account_analytic_account_827_b3bc3b3c</v>
          </cell>
          <cell r="C149" t="str">
            <v>مشروع_ فارغ 11 # مغلق</v>
          </cell>
          <cell r="D149">
            <v>827</v>
          </cell>
          <cell r="E149" t="str">
            <v>خطة الو سيستمز 2024</v>
          </cell>
          <cell r="F149"/>
        </row>
        <row r="150">
          <cell r="A150">
            <v>10044</v>
          </cell>
          <cell r="B150" t="str">
            <v>__export__.account_analytic_account_828_3364fdfc</v>
          </cell>
          <cell r="C150" t="str">
            <v>مشروع_ مكتب وزاره الماليه بلقرن_2018 # مغلق</v>
          </cell>
          <cell r="D150">
            <v>828</v>
          </cell>
          <cell r="E150" t="str">
            <v>خطة الو سيستمز 2024</v>
          </cell>
          <cell r="F150"/>
        </row>
        <row r="151">
          <cell r="A151">
            <v>10045</v>
          </cell>
          <cell r="B151" t="str">
            <v>__export__.account_analytic_account_829_a87ab497</v>
          </cell>
          <cell r="C151" t="str">
            <v>مشروع_ مكتب وزاره الماليه محايل عسير_2018 # مغلق</v>
          </cell>
          <cell r="D151">
            <v>829</v>
          </cell>
          <cell r="E151" t="str">
            <v>خطة الو سيستمز 2024</v>
          </cell>
          <cell r="F151"/>
        </row>
        <row r="152">
          <cell r="A152">
            <v>10047</v>
          </cell>
          <cell r="B152" t="str">
            <v>__export__.account_analytic_account_830_d81487ff</v>
          </cell>
          <cell r="C152" t="str">
            <v>مشروع_ فارغ 12 # مغلق</v>
          </cell>
          <cell r="D152">
            <v>830</v>
          </cell>
          <cell r="E152" t="str">
            <v>خطة الو سيستمز 2024</v>
          </cell>
          <cell r="F152"/>
        </row>
        <row r="153">
          <cell r="A153">
            <v>10048</v>
          </cell>
          <cell r="B153" t="str">
            <v>__export__.account_analytic_account_831_b3883bff</v>
          </cell>
          <cell r="C153" t="str">
            <v>مشروع _ انشاء المكتبه والمطاعم _جامعه الجوف # مغلق</v>
          </cell>
          <cell r="D153">
            <v>831</v>
          </cell>
          <cell r="E153" t="str">
            <v>خطة الو سيستمز 2024</v>
          </cell>
          <cell r="F153"/>
        </row>
        <row r="154">
          <cell r="A154">
            <v>10049</v>
          </cell>
          <cell r="B154" t="str">
            <v>__export__.account_analytic_account_832_d41a06c6</v>
          </cell>
          <cell r="C154" t="str">
            <v>مشروع _ارامكو مواقف السيارات_الراشد_2019 # مغلق</v>
          </cell>
          <cell r="D154">
            <v>832</v>
          </cell>
          <cell r="E154" t="str">
            <v>خطة الو سيستمز 2024</v>
          </cell>
          <cell r="F154"/>
        </row>
        <row r="155">
          <cell r="A155">
            <v>10050</v>
          </cell>
          <cell r="B155" t="str">
            <v>__export__.account_analytic_account_833_d8ae4f5a</v>
          </cell>
          <cell r="C155" t="str">
            <v>مشروع_ ارامكو اسكان 2 مطرفية_ازميل _# مغلق</v>
          </cell>
          <cell r="D155">
            <v>833</v>
          </cell>
          <cell r="E155" t="str">
            <v>خطة الو سيستمز 2024</v>
          </cell>
          <cell r="F155"/>
        </row>
        <row r="156">
          <cell r="A156">
            <v>10058</v>
          </cell>
          <cell r="B156" t="str">
            <v>__export__.account_analytic_account_834_bb198997</v>
          </cell>
          <cell r="C156" t="str">
            <v>مشروع _المترو اريل_2018 # مغلق</v>
          </cell>
          <cell r="D156">
            <v>834</v>
          </cell>
          <cell r="E156" t="str">
            <v>خطة الو سيستمز 2024</v>
          </cell>
          <cell r="F156"/>
        </row>
        <row r="157">
          <cell r="A157">
            <v>10060</v>
          </cell>
          <cell r="B157" t="str">
            <v>__export__.account_analytic_account_835_8ad289f1</v>
          </cell>
          <cell r="C157" t="str">
            <v>مشروع _ شركة ليندنر توريد زجاج والعموله # مغلق</v>
          </cell>
          <cell r="D157">
            <v>835</v>
          </cell>
          <cell r="E157" t="str">
            <v>خطة الو سيستمز 2024</v>
          </cell>
          <cell r="F157"/>
        </row>
        <row r="158">
          <cell r="A158">
            <v>10061</v>
          </cell>
          <cell r="B158" t="str">
            <v>__export__.account_analytic_account_836_565e1e17</v>
          </cell>
          <cell r="C158" t="str">
            <v>مشروع_ فارغ 13 # مغلق</v>
          </cell>
          <cell r="D158">
            <v>836</v>
          </cell>
          <cell r="E158" t="str">
            <v>خطة الو سيستمز 2024</v>
          </cell>
          <cell r="F158"/>
        </row>
        <row r="159">
          <cell r="A159">
            <v>10062</v>
          </cell>
          <cell r="B159" t="str">
            <v>__export__.account_analytic_account_837_2a5b4812</v>
          </cell>
          <cell r="C159" t="str">
            <v>مشروع_مجمع االامير تركي-# مغلق</v>
          </cell>
          <cell r="D159">
            <v>837</v>
          </cell>
          <cell r="E159" t="str">
            <v>خطة الو سيستمز 2024</v>
          </cell>
          <cell r="F159"/>
        </row>
        <row r="160">
          <cell r="A160">
            <v>10064</v>
          </cell>
          <cell r="B160" t="str">
            <v>__export__.account_analytic_account_838_9ff33a43</v>
          </cell>
          <cell r="C160" t="str">
            <v>مشروع _ مبني المرافق الرئيسي_ ازميل # مغلق</v>
          </cell>
          <cell r="D160">
            <v>838</v>
          </cell>
          <cell r="E160" t="str">
            <v>خطة الو سيستمز 2024</v>
          </cell>
          <cell r="F160"/>
        </row>
        <row r="161">
          <cell r="A161">
            <v>10065</v>
          </cell>
          <cell r="B161" t="str">
            <v>__export__.account_analytic_account_839_d0256d1d</v>
          </cell>
          <cell r="C161" t="str">
            <v>مشروع _ مبني المطرفيه_ ازميل # مغلق</v>
          </cell>
          <cell r="D161">
            <v>839</v>
          </cell>
          <cell r="E161" t="str">
            <v>خطة الو سيستمز 2024</v>
          </cell>
          <cell r="F161"/>
        </row>
        <row r="162">
          <cell r="A162">
            <v>10066</v>
          </cell>
          <cell r="B162" t="str">
            <v>__export__.account_analytic_account_840_ec5b3a4a</v>
          </cell>
          <cell r="C162" t="str">
            <v>مشروع_ طريف مول - ابواب وشبابيك # مغلق</v>
          </cell>
          <cell r="D162">
            <v>840</v>
          </cell>
          <cell r="E162" t="str">
            <v>خطة الو سيستمز 2024</v>
          </cell>
          <cell r="F162"/>
        </row>
        <row r="163">
          <cell r="A163">
            <v>10067</v>
          </cell>
          <cell r="B163" t="str">
            <v>__export__.account_analytic_account_841_c7db027c</v>
          </cell>
          <cell r="C163" t="str">
            <v>مشروع_ طريف مول - مشربيات # مغلق</v>
          </cell>
          <cell r="D163">
            <v>841</v>
          </cell>
          <cell r="E163" t="str">
            <v>خطة الو سيستمز 2024</v>
          </cell>
          <cell r="F163"/>
        </row>
        <row r="164">
          <cell r="A164">
            <v>10068</v>
          </cell>
          <cell r="B164" t="str">
            <v>__export__.account_analytic_account_842_80838f29</v>
          </cell>
          <cell r="C164" t="str">
            <v>مشروع_ المنيوم  السعودي الالمانى # مغلق</v>
          </cell>
          <cell r="D164">
            <v>842</v>
          </cell>
          <cell r="E164" t="str">
            <v>خطة الو سيستمز 2024</v>
          </cell>
          <cell r="F164"/>
        </row>
        <row r="165">
          <cell r="A165">
            <v>10069</v>
          </cell>
          <cell r="B165" t="str">
            <v>__export__.account_analytic_account_843_11c5784c</v>
          </cell>
          <cell r="C165" t="str">
            <v>مشروع_ سكاي لايت_ السعودي الالماني # مغلق</v>
          </cell>
          <cell r="D165">
            <v>843</v>
          </cell>
          <cell r="E165" t="str">
            <v>خطة الو سيستمز 2024</v>
          </cell>
          <cell r="F165"/>
        </row>
        <row r="166">
          <cell r="A166">
            <v>10070</v>
          </cell>
          <cell r="B166" t="str">
            <v>__export__.account_analytic_account_844_97cde747</v>
          </cell>
          <cell r="C166" t="str">
            <v>مشروع _ خزانات نجران العالي-شركة المسار # مغلق</v>
          </cell>
          <cell r="D166">
            <v>844</v>
          </cell>
          <cell r="E166" t="str">
            <v>خطة الو سيستمز 2024</v>
          </cell>
          <cell r="F166"/>
        </row>
        <row r="167">
          <cell r="A167">
            <v>10071</v>
          </cell>
          <cell r="B167" t="str">
            <v>__export__.account_analytic_account_845_7f75f819</v>
          </cell>
          <cell r="C167" t="str">
            <v>مشروع_ فيلا ا جميل _ _2018</v>
          </cell>
          <cell r="D167">
            <v>845</v>
          </cell>
          <cell r="E167" t="str">
            <v>خطة الو سيستمز 2024</v>
          </cell>
          <cell r="F167"/>
        </row>
        <row r="168">
          <cell r="A168">
            <v>10072</v>
          </cell>
          <cell r="B168" t="str">
            <v>__export__.account_analytic_account_846_2a22b917</v>
          </cell>
          <cell r="C168" t="str">
            <v>مشروع _فارغ15 # مغلق</v>
          </cell>
          <cell r="D168">
            <v>846</v>
          </cell>
          <cell r="E168" t="str">
            <v>خطة الو سيستمز 2024</v>
          </cell>
          <cell r="F168"/>
        </row>
        <row r="169">
          <cell r="A169">
            <v>10073</v>
          </cell>
          <cell r="B169" t="str">
            <v>__export__.account_analytic_account_847_5cbfc419</v>
          </cell>
          <cell r="C169" t="str">
            <v>مشروع _فارغ 16 # مغلق</v>
          </cell>
          <cell r="D169">
            <v>847</v>
          </cell>
          <cell r="E169" t="str">
            <v>خطة الو سيستمز 2024</v>
          </cell>
          <cell r="F169"/>
        </row>
        <row r="170">
          <cell r="A170">
            <v>10074</v>
          </cell>
          <cell r="B170" t="str">
            <v>__export__.account_analytic_account_848_766f2af2</v>
          </cell>
          <cell r="C170" t="str">
            <v>مشروع ريع بخش - خالد الموسي_2018# مغلق</v>
          </cell>
          <cell r="D170">
            <v>848</v>
          </cell>
          <cell r="E170" t="str">
            <v>خطة الو سيستمز 2024</v>
          </cell>
          <cell r="F170"/>
        </row>
        <row r="171">
          <cell r="A171">
            <v>10075</v>
          </cell>
          <cell r="B171" t="str">
            <v>__export__.account_analytic_account_849_8dfdf99b</v>
          </cell>
          <cell r="C171" t="str">
            <v>مشروع _فارغ 17 # مغلق</v>
          </cell>
          <cell r="D171">
            <v>849</v>
          </cell>
          <cell r="E171" t="str">
            <v>خطة الو سيستمز 2024</v>
          </cell>
          <cell r="F171"/>
        </row>
        <row r="172">
          <cell r="A172">
            <v>10076</v>
          </cell>
          <cell r="B172" t="str">
            <v>__export__.account_analytic_account_850_ed04b548</v>
          </cell>
          <cell r="C172" t="str">
            <v>مشروع_ شارما تبوك 1 ازميل_2018# مغلق</v>
          </cell>
          <cell r="D172">
            <v>850</v>
          </cell>
          <cell r="E172" t="str">
            <v>خطة الو سيستمز 2024</v>
          </cell>
          <cell r="F172"/>
        </row>
        <row r="173">
          <cell r="A173">
            <v>10077</v>
          </cell>
          <cell r="B173" t="str">
            <v>__export__.account_analytic_account_851_d1739f4b</v>
          </cell>
          <cell r="C173" t="str">
            <v>مشروع _ كاب 2 b2 شركة العراب_2018</v>
          </cell>
          <cell r="D173">
            <v>851</v>
          </cell>
          <cell r="E173" t="str">
            <v>خطة الو سيستمز 2024</v>
          </cell>
          <cell r="F173"/>
        </row>
        <row r="174">
          <cell r="A174">
            <v>10078</v>
          </cell>
          <cell r="B174" t="str">
            <v>__export__.account_analytic_account_852_1c9a904b</v>
          </cell>
          <cell r="C174" t="str">
            <v>مشروع _ مرافق2-ستيل_ازميل_2018 # مغلق</v>
          </cell>
          <cell r="D174">
            <v>852</v>
          </cell>
          <cell r="E174" t="str">
            <v>خطة الو سيستمز 2024</v>
          </cell>
          <cell r="F174"/>
        </row>
        <row r="175">
          <cell r="A175">
            <v>10079</v>
          </cell>
          <cell r="B175" t="str">
            <v>__export__.account_analytic_account_853_946597ec</v>
          </cell>
          <cell r="C175" t="str">
            <v>مشروع_ المطار السعودية للالكتروميكانيك LC3_# مغلق</v>
          </cell>
          <cell r="D175">
            <v>853</v>
          </cell>
          <cell r="E175" t="str">
            <v>خطة الو سيستمز 2024</v>
          </cell>
          <cell r="F175"/>
        </row>
        <row r="176">
          <cell r="A176">
            <v>10080</v>
          </cell>
          <cell r="B176" t="str">
            <v>__export__.account_analytic_account_854_16f01578</v>
          </cell>
          <cell r="C176" t="str">
            <v>مشروع_ المترو 3 - ارميتال_2018</v>
          </cell>
          <cell r="D176">
            <v>854</v>
          </cell>
          <cell r="E176" t="str">
            <v>خطة الو سيستمز 2024</v>
          </cell>
          <cell r="F176"/>
        </row>
        <row r="177">
          <cell r="A177">
            <v>10081</v>
          </cell>
          <cell r="B177" t="str">
            <v>__export__.account_analytic_account_855_73a2f2de</v>
          </cell>
          <cell r="C177" t="str">
            <v>مشروع _ مياسم - بكين_2018 # مغلق</v>
          </cell>
          <cell r="D177">
            <v>855</v>
          </cell>
          <cell r="E177" t="str">
            <v>خطة الو سيستمز 2024</v>
          </cell>
          <cell r="F177"/>
        </row>
        <row r="178">
          <cell r="A178">
            <v>10082</v>
          </cell>
          <cell r="B178" t="str">
            <v>__export__.account_analytic_account_856_8a812ef1</v>
          </cell>
          <cell r="C178" t="str">
            <v>مشروع _ فارغ 18 # مغلق</v>
          </cell>
          <cell r="D178">
            <v>856</v>
          </cell>
          <cell r="E178" t="str">
            <v>خطة الو سيستمز 2024</v>
          </cell>
          <cell r="F178"/>
        </row>
        <row r="179">
          <cell r="A179">
            <v>10084</v>
          </cell>
          <cell r="B179" t="str">
            <v>__export__.account_analytic_account_857_2a3442ff</v>
          </cell>
          <cell r="C179" t="str">
            <v>مشروع _ متحف الباحة الاقليمى - مرامر # مغلق</v>
          </cell>
          <cell r="D179">
            <v>857</v>
          </cell>
          <cell r="E179" t="str">
            <v>خطة الو سيستمز 2024</v>
          </cell>
          <cell r="F179"/>
        </row>
        <row r="180">
          <cell r="A180">
            <v>10085</v>
          </cell>
          <cell r="B180" t="str">
            <v>__export__.account_analytic_account_858_907f1976</v>
          </cell>
          <cell r="C180" t="str">
            <v>مشروع _ زجاج ضد الرصاص_شركة بيجه # مغلق</v>
          </cell>
          <cell r="D180">
            <v>858</v>
          </cell>
          <cell r="E180" t="str">
            <v>خطة الو سيستمز 2024</v>
          </cell>
          <cell r="F180"/>
        </row>
        <row r="181">
          <cell r="A181">
            <v>10087</v>
          </cell>
          <cell r="B181" t="str">
            <v>__export__.account_analytic_account_859_923300d7</v>
          </cell>
          <cell r="C181" t="str">
            <v>مشروع _ فارغ 20 # مغلق</v>
          </cell>
          <cell r="D181">
            <v>859</v>
          </cell>
          <cell r="E181" t="str">
            <v>خطة الو سيستمز 2024</v>
          </cell>
          <cell r="F181"/>
        </row>
        <row r="182">
          <cell r="A182">
            <v>10088</v>
          </cell>
          <cell r="B182" t="str">
            <v>__export__.account_analytic_account_860_205b745a</v>
          </cell>
          <cell r="C182" t="str">
            <v>مشروع _ حرس الحدود_ايرباص_ الراشد_2018</v>
          </cell>
          <cell r="D182">
            <v>860</v>
          </cell>
          <cell r="E182" t="str">
            <v>خطة الو سيستمز 2024</v>
          </cell>
          <cell r="F182"/>
        </row>
        <row r="183">
          <cell r="A183">
            <v>10089</v>
          </cell>
          <cell r="B183" t="str">
            <v>__export__.account_analytic_account_861_fb0d2f9e</v>
          </cell>
          <cell r="C183" t="str">
            <v>مشروع _ فارغ 21 # مغلق</v>
          </cell>
          <cell r="D183">
            <v>861</v>
          </cell>
          <cell r="E183" t="str">
            <v>خطة الو سيستمز 2024</v>
          </cell>
          <cell r="F183"/>
        </row>
        <row r="184">
          <cell r="A184">
            <v>10090</v>
          </cell>
          <cell r="B184" t="str">
            <v>__export__.account_analytic_account_862_ecbbd367</v>
          </cell>
          <cell r="C184" t="str">
            <v>مشروع_ مركز التدريب AIR BUS TC (PART 2_</v>
          </cell>
          <cell r="D184">
            <v>862</v>
          </cell>
          <cell r="E184" t="str">
            <v>خطة الو سيستمز 2024</v>
          </cell>
          <cell r="F184"/>
        </row>
        <row r="185">
          <cell r="A185">
            <v>10091</v>
          </cell>
          <cell r="B185" t="str">
            <v>__export__.account_analytic_account_863_73d4a835</v>
          </cell>
          <cell r="C185" t="str">
            <v>مشروع _ايبسو اعمال المنيوم - الراشد_2018 # مغلق</v>
          </cell>
          <cell r="D185">
            <v>863</v>
          </cell>
          <cell r="E185" t="str">
            <v>خطة الو سيستمز 2024</v>
          </cell>
          <cell r="F185"/>
        </row>
        <row r="186">
          <cell r="A186">
            <v>10092</v>
          </cell>
          <cell r="B186" t="str">
            <v>__export__.account_analytic_account_864_0956e524</v>
          </cell>
          <cell r="C186" t="str">
            <v>مشروع _ فيلا الزيد ._ 2018 # مغلق</v>
          </cell>
          <cell r="D186">
            <v>864</v>
          </cell>
          <cell r="E186" t="str">
            <v>خطة الو سيستمز 2024</v>
          </cell>
          <cell r="F186"/>
        </row>
        <row r="187">
          <cell r="A187">
            <v>10093</v>
          </cell>
          <cell r="B187" t="str">
            <v>__export__.account_analytic_account_865_4a7c25f0</v>
          </cell>
          <cell r="C187" t="str">
            <v>مشروع _كاب 2 C استيل _ايه بي في روك_# مغلق</v>
          </cell>
          <cell r="D187">
            <v>865</v>
          </cell>
          <cell r="E187" t="str">
            <v>خطة الو سيستمز 2024</v>
          </cell>
          <cell r="F187"/>
        </row>
        <row r="188">
          <cell r="A188">
            <v>10094</v>
          </cell>
          <cell r="B188" t="str">
            <v>__export__.account_analytic_account_866_7ced88c8</v>
          </cell>
          <cell r="C188" t="str">
            <v>مشروع_ مستشفي الاطفال _جودت _2019 # مغلق</v>
          </cell>
          <cell r="D188">
            <v>866</v>
          </cell>
          <cell r="E188" t="str">
            <v>خطة الو سيستمز 2024</v>
          </cell>
          <cell r="F188"/>
        </row>
        <row r="189">
          <cell r="A189">
            <v>10095</v>
          </cell>
          <cell r="B189" t="str">
            <v>__export__.account_analytic_account_867_55d47458</v>
          </cell>
          <cell r="C189" t="str">
            <v>مشروع_ جامعة الملك سعود _ الحكير_2018 # مغلق</v>
          </cell>
          <cell r="D189">
            <v>867</v>
          </cell>
          <cell r="E189" t="str">
            <v>خطة الو سيستمز 2024</v>
          </cell>
          <cell r="F189"/>
        </row>
        <row r="190">
          <cell r="A190">
            <v>10096</v>
          </cell>
          <cell r="B190" t="str">
            <v>__export__.account_analytic_account_868_8e613eaa</v>
          </cell>
          <cell r="C190" t="str">
            <v>مشروع _بلدية الارطاوية_ابانمي_2018 # مغلق</v>
          </cell>
          <cell r="D190">
            <v>868</v>
          </cell>
          <cell r="E190" t="str">
            <v>خطة الو سيستمز 2024</v>
          </cell>
          <cell r="F190"/>
        </row>
        <row r="191">
          <cell r="A191">
            <v>10097</v>
          </cell>
          <cell r="B191" t="str">
            <v>__export__.account_analytic_account_869_9c7acc08</v>
          </cell>
          <cell r="C191" t="str">
            <v>مشروع _ كاب 2 A_ السيف _2019</v>
          </cell>
          <cell r="D191">
            <v>869</v>
          </cell>
          <cell r="E191" t="str">
            <v>خطة الو سيستمز 2024</v>
          </cell>
          <cell r="F191"/>
        </row>
        <row r="192">
          <cell r="A192">
            <v>10098</v>
          </cell>
          <cell r="B192" t="str">
            <v>__export__.account_analytic_account_870_2cf28838</v>
          </cell>
          <cell r="C192" t="str">
            <v>مشروع _ سابك مطرفية _لوفر_ الراشد_2019 # مغلق</v>
          </cell>
          <cell r="D192">
            <v>870</v>
          </cell>
          <cell r="E192" t="str">
            <v>خطة الو سيستمز 2024</v>
          </cell>
          <cell r="F192"/>
        </row>
        <row r="193">
          <cell r="A193">
            <v>10099</v>
          </cell>
          <cell r="B193" t="str">
            <v>__export__.account_analytic_account_871_76ed1644</v>
          </cell>
          <cell r="C193" t="str">
            <v>مشروع _ايبسو_ ضدالرصاص الرياض الراشد_2019 # مغلق</v>
          </cell>
          <cell r="D193">
            <v>871</v>
          </cell>
          <cell r="E193" t="str">
            <v>خطة الو سيستمز 2024</v>
          </cell>
          <cell r="F193"/>
        </row>
        <row r="194">
          <cell r="A194">
            <v>10100</v>
          </cell>
          <cell r="B194" t="str">
            <v>__export__.account_analytic_account_872_803c051f</v>
          </cell>
          <cell r="C194" t="str">
            <v>مشروع _ايبسو_ ضدالرصاص المدينه الراشد_2019 # مغلق</v>
          </cell>
          <cell r="D194">
            <v>872</v>
          </cell>
          <cell r="E194" t="str">
            <v>خطة الو سيستمز 2024</v>
          </cell>
          <cell r="F194"/>
        </row>
        <row r="195">
          <cell r="A195">
            <v>10101</v>
          </cell>
          <cell r="B195" t="str">
            <v>__export__.account_analytic_account_873_875990ee</v>
          </cell>
          <cell r="C195" t="str">
            <v>مشروع _ايبسو_ ضدالرصاص الدمام _ الراشد_2019</v>
          </cell>
          <cell r="D195">
            <v>873</v>
          </cell>
          <cell r="E195" t="str">
            <v>خطة الو سيستمز 2024</v>
          </cell>
          <cell r="F195"/>
        </row>
        <row r="196">
          <cell r="A196">
            <v>10102</v>
          </cell>
          <cell r="B196" t="str">
            <v>__export__.account_analytic_account_874_24ec1239</v>
          </cell>
          <cell r="C196" t="str">
            <v>مشروع_ فندق الريان_شركة فيجن المتقدمة_2019 # مغلق</v>
          </cell>
          <cell r="D196">
            <v>874</v>
          </cell>
          <cell r="E196" t="str">
            <v>خطة الو سيستمز 2024</v>
          </cell>
          <cell r="F196"/>
        </row>
        <row r="197">
          <cell r="A197">
            <v>10103</v>
          </cell>
          <cell r="B197" t="str">
            <v>__export__.account_analytic_account_875_fe08f1f4</v>
          </cell>
          <cell r="C197" t="str">
            <v>مشروع _كاب 2 C ابواب وشبابيك _ايه بي في روك # مغلق</v>
          </cell>
          <cell r="D197">
            <v>875</v>
          </cell>
          <cell r="E197" t="str">
            <v>خطة الو سيستمز 2024</v>
          </cell>
          <cell r="F197"/>
        </row>
        <row r="198">
          <cell r="A198">
            <v>10104</v>
          </cell>
          <cell r="B198" t="str">
            <v>__export__.account_analytic_account_876_31d454af</v>
          </cell>
          <cell r="C198" t="str">
            <v>مشروع _ديبا STARS 5_ لادا _2019 # مغلق</v>
          </cell>
          <cell r="D198">
            <v>876</v>
          </cell>
          <cell r="E198" t="str">
            <v>خطة الو سيستمز 2024</v>
          </cell>
          <cell r="F198"/>
        </row>
        <row r="199">
          <cell r="A199">
            <v>10105</v>
          </cell>
          <cell r="B199" t="str">
            <v>__export__.account_analytic_account_877_185f5885</v>
          </cell>
          <cell r="C199" t="str">
            <v>مشروع_مدارس تحفيظ القران_ازميل 2019 # مغلق</v>
          </cell>
          <cell r="D199">
            <v>877</v>
          </cell>
          <cell r="E199" t="str">
            <v>خطة الو سيستمز 2024</v>
          </cell>
          <cell r="F199"/>
        </row>
        <row r="200">
          <cell r="A200">
            <v>10106</v>
          </cell>
          <cell r="B200" t="str">
            <v>__export__.account_analytic_account_878_b7d8d7ae</v>
          </cell>
          <cell r="C200" t="str">
            <v>مشروع_ كاب 1 موقع 56 شبابيك امنيه_ الراجحي # مغلق</v>
          </cell>
          <cell r="D200">
            <v>878</v>
          </cell>
          <cell r="E200" t="str">
            <v>خطة الو سيستمز 2024</v>
          </cell>
          <cell r="F200"/>
        </row>
        <row r="201">
          <cell r="A201">
            <v>10107</v>
          </cell>
          <cell r="B201" t="str">
            <v>__export__.account_analytic_account_879_44cdd9ec</v>
          </cell>
          <cell r="C201" t="str">
            <v>مشروع _ ماسك_الفنية المتميزه للاعمار_2019 # مغلق</v>
          </cell>
          <cell r="D201">
            <v>879</v>
          </cell>
          <cell r="E201" t="str">
            <v>خطة الو سيستمز 2024</v>
          </cell>
          <cell r="F201"/>
        </row>
        <row r="202">
          <cell r="A202">
            <v>10108</v>
          </cell>
          <cell r="B202" t="str">
            <v>__export__.account_analytic_account_880_9a2b4129</v>
          </cell>
          <cell r="C202" t="str">
            <v>مشروع _ قاعة وزارة السياحة_ 2019 # مغلق</v>
          </cell>
          <cell r="D202">
            <v>880</v>
          </cell>
          <cell r="E202" t="str">
            <v>خطة الو سيستمز 2024</v>
          </cell>
          <cell r="F202"/>
        </row>
        <row r="203">
          <cell r="A203">
            <v>10109</v>
          </cell>
          <cell r="B203" t="str">
            <v>__export__.account_analytic_account_881_0f073e72</v>
          </cell>
          <cell r="C203" t="str">
            <v>مشروع _ايبسو_  الدمام _ الراشد_PO13695_2019 # مغلق</v>
          </cell>
          <cell r="D203">
            <v>881</v>
          </cell>
          <cell r="E203" t="str">
            <v>خطة الو سيستمز 2024</v>
          </cell>
          <cell r="F203"/>
        </row>
        <row r="204">
          <cell r="A204">
            <v>10110</v>
          </cell>
          <cell r="B204" t="str">
            <v>__export__.account_analytic_account_882_35b446ad</v>
          </cell>
          <cell r="C204" t="str">
            <v>مشروع _ايبسو_  المدينة_ الراشد_PO13696_2019 # مغلق</v>
          </cell>
          <cell r="D204">
            <v>882</v>
          </cell>
          <cell r="E204" t="str">
            <v>خطة الو سيستمز 2024</v>
          </cell>
          <cell r="F204"/>
        </row>
        <row r="205">
          <cell r="A205">
            <v>10111</v>
          </cell>
          <cell r="B205" t="str">
            <v>__export__.account_analytic_account_883_5aafaa19</v>
          </cell>
          <cell r="C205" t="str">
            <v>مشروع_ فارغ 22 # مغلق</v>
          </cell>
          <cell r="D205">
            <v>883</v>
          </cell>
          <cell r="E205" t="str">
            <v>خطة الو سيستمز 2024</v>
          </cell>
          <cell r="F205"/>
        </row>
        <row r="206">
          <cell r="A206">
            <v>10112</v>
          </cell>
          <cell r="B206" t="str">
            <v>__export__.account_analytic_account_884_b8ea22b0</v>
          </cell>
          <cell r="C206" t="str">
            <v>قصر السلام - ماك -2019 # مغلق</v>
          </cell>
          <cell r="D206">
            <v>884</v>
          </cell>
          <cell r="E206" t="str">
            <v>خطة الو سيستمز 2024</v>
          </cell>
          <cell r="F206"/>
        </row>
        <row r="207">
          <cell r="A207">
            <v>10113</v>
          </cell>
          <cell r="B207" t="str">
            <v>__export__.account_analytic_account_885_f1ae8a28</v>
          </cell>
          <cell r="C207" t="str">
            <v>جامعة الملك فيصل -2019 # مغلق</v>
          </cell>
          <cell r="D207">
            <v>885</v>
          </cell>
          <cell r="E207" t="str">
            <v>خطة الو سيستمز 2024</v>
          </cell>
          <cell r="F207"/>
        </row>
        <row r="208">
          <cell r="A208">
            <v>10114</v>
          </cell>
          <cell r="B208" t="str">
            <v>__export__.account_analytic_account_886_0c06ca69</v>
          </cell>
          <cell r="C208" t="str">
            <v>مشروع _ ديسكا _ الشركة الاولي_ 2019 # مغلق</v>
          </cell>
          <cell r="D208">
            <v>886</v>
          </cell>
          <cell r="E208" t="str">
            <v>خطة الو سيستمز 2024</v>
          </cell>
          <cell r="F208"/>
        </row>
        <row r="209">
          <cell r="A209">
            <v>10115</v>
          </cell>
          <cell r="B209" t="str">
            <v>__export__.account_analytic_account_887_c866221e</v>
          </cell>
          <cell r="C209" t="str">
            <v>مشروع _ المختبر العلمى ABV- RSL _2019 # مغلق</v>
          </cell>
          <cell r="D209">
            <v>887</v>
          </cell>
          <cell r="E209" t="str">
            <v>خطة الو سيستمز 2024</v>
          </cell>
          <cell r="F209"/>
        </row>
        <row r="210">
          <cell r="A210">
            <v>10116</v>
          </cell>
          <cell r="B210" t="str">
            <v>__export__.account_analytic_account_888_1e801a8f</v>
          </cell>
          <cell r="C210" t="str">
            <v>مشروع _فارغ22 # مغلق</v>
          </cell>
          <cell r="D210">
            <v>888</v>
          </cell>
          <cell r="E210" t="str">
            <v>خطة الو سيستمز 2024</v>
          </cell>
          <cell r="F210"/>
        </row>
        <row r="211">
          <cell r="A211">
            <v>10117</v>
          </cell>
          <cell r="B211" t="str">
            <v>__export__.account_analytic_account_889_d89e2036</v>
          </cell>
          <cell r="C211" t="str">
            <v>مشروع_الامن العام كاب 2C_جيزان الراشد_13908</v>
          </cell>
          <cell r="D211">
            <v>889</v>
          </cell>
          <cell r="E211" t="str">
            <v>خطة الو سيستمز 2024</v>
          </cell>
          <cell r="F211"/>
        </row>
        <row r="212">
          <cell r="A212">
            <v>10118</v>
          </cell>
          <cell r="B212" t="str">
            <v>__export__.account_analytic_account_890_33e8eaa8</v>
          </cell>
          <cell r="C212" t="str">
            <v>مشروع_قوات الطوارئ كاب 2C_م 35_جيزان الراشد</v>
          </cell>
          <cell r="D212">
            <v>890</v>
          </cell>
          <cell r="E212" t="str">
            <v>خطة الو سيستمز 2024</v>
          </cell>
          <cell r="F212"/>
        </row>
        <row r="213">
          <cell r="A213">
            <v>10119</v>
          </cell>
          <cell r="B213" t="str">
            <v>__export__.account_analytic_account_891_335c8a6e</v>
          </cell>
          <cell r="C213" t="str">
            <v>مشروع _فارغ23 # مغلق</v>
          </cell>
          <cell r="D213">
            <v>891</v>
          </cell>
          <cell r="E213" t="str">
            <v>خطة الو سيستمز 2024</v>
          </cell>
          <cell r="F213"/>
        </row>
        <row r="214">
          <cell r="A214">
            <v>10120</v>
          </cell>
          <cell r="B214" t="str">
            <v>__export__.account_analytic_account_892_857812ee</v>
          </cell>
          <cell r="C214" t="str">
            <v>مشروع _فارغ 25 # مغلق</v>
          </cell>
          <cell r="D214">
            <v>892</v>
          </cell>
          <cell r="E214" t="str">
            <v>خطة الو سيستمز 2024</v>
          </cell>
          <cell r="F214"/>
        </row>
        <row r="215">
          <cell r="A215">
            <v>10121</v>
          </cell>
          <cell r="B215" t="str">
            <v>__export__.account_analytic_account_893_3e2728e7</v>
          </cell>
          <cell r="C215" t="str">
            <v>مشروع _ توريد زجاج مدينة شعيبه منا _ الراشد # مغلق</v>
          </cell>
          <cell r="D215">
            <v>893</v>
          </cell>
          <cell r="E215" t="str">
            <v>خطة الو سيستمز 2024</v>
          </cell>
          <cell r="F215"/>
        </row>
        <row r="216">
          <cell r="A216">
            <v>10122</v>
          </cell>
          <cell r="B216" t="str">
            <v>__export__.account_analytic_account_894_0946a7f8</v>
          </cell>
          <cell r="C216" t="str">
            <v>مشروع _المحطة الغربيه كلادينج _اريل_2019 # مغلق</v>
          </cell>
          <cell r="D216">
            <v>894</v>
          </cell>
          <cell r="E216" t="str">
            <v>خطة الو سيستمز 2024</v>
          </cell>
          <cell r="F216"/>
        </row>
        <row r="217">
          <cell r="A217">
            <v>10123</v>
          </cell>
          <cell r="B217" t="str">
            <v>__export__.account_analytic_account_895_ea69e0cb</v>
          </cell>
          <cell r="C217" t="str">
            <v>مشروع_الامن العام  كاب 2C_م 34_الباحة</v>
          </cell>
          <cell r="D217">
            <v>895</v>
          </cell>
          <cell r="E217" t="str">
            <v>خطة الو سيستمز 2024</v>
          </cell>
          <cell r="F217"/>
        </row>
        <row r="218">
          <cell r="A218">
            <v>10124</v>
          </cell>
          <cell r="B218" t="str">
            <v>__export__.account_analytic_account_896_11a32f8c</v>
          </cell>
          <cell r="C218" t="str">
            <v>مشروع _ ارامكو الراشد ضهران كرتنول شيتات</v>
          </cell>
          <cell r="D218">
            <v>896</v>
          </cell>
          <cell r="E218" t="str">
            <v>خطة الو سيستمز 2024</v>
          </cell>
          <cell r="F218"/>
        </row>
        <row r="219">
          <cell r="A219">
            <v>10125</v>
          </cell>
          <cell r="B219" t="str">
            <v>__export__.account_analytic_account_897_d296e1e4</v>
          </cell>
          <cell r="C219" t="str">
            <v>فارغ_ارامكو الراشد ضهران كرتنول شيتات # مغلق</v>
          </cell>
          <cell r="D219">
            <v>897</v>
          </cell>
          <cell r="E219" t="str">
            <v>خطة الو سيستمز 2024</v>
          </cell>
          <cell r="F219"/>
        </row>
        <row r="220">
          <cell r="A220">
            <v>10126</v>
          </cell>
          <cell r="B220" t="str">
            <v>__export__.account_analytic_account_898_5ef1129c</v>
          </cell>
          <cell r="C220" t="str">
            <v>مشروع_كاب 1 شبابيك امنيه موقع 151 _ الراجحي # مغلق</v>
          </cell>
          <cell r="D220">
            <v>898</v>
          </cell>
          <cell r="E220" t="str">
            <v>خطة الو سيستمز 2024</v>
          </cell>
          <cell r="F220"/>
        </row>
        <row r="221">
          <cell r="A221">
            <v>10127</v>
          </cell>
          <cell r="B221" t="str">
            <v>__export__.account_analytic_account_899_768c9b91</v>
          </cell>
          <cell r="C221" t="str">
            <v>مشروع _مترو الزامل محجوز # مغلق</v>
          </cell>
          <cell r="D221">
            <v>899</v>
          </cell>
          <cell r="E221" t="str">
            <v>خطة الو سيستمز 2024</v>
          </cell>
          <cell r="F221"/>
        </row>
        <row r="222">
          <cell r="A222">
            <v>10128</v>
          </cell>
          <cell r="B222" t="str">
            <v>__export__.account_analytic_account_900_52f172e6</v>
          </cell>
          <cell r="C222" t="str">
            <v>مشروع _ فيلل ارامكو 1_ الجبيل_ارفاد # مغلق</v>
          </cell>
          <cell r="D222">
            <v>900</v>
          </cell>
          <cell r="E222" t="str">
            <v>خطة الو سيستمز 2024</v>
          </cell>
          <cell r="F222"/>
        </row>
        <row r="223">
          <cell r="A223">
            <v>10129</v>
          </cell>
          <cell r="B223" t="str">
            <v>__export__.account_analytic_account_901_d8a19bdd</v>
          </cell>
          <cell r="C223" t="str">
            <v>مشروع _ برج ساب السيف -ليندنر</v>
          </cell>
          <cell r="D223">
            <v>901</v>
          </cell>
          <cell r="E223" t="str">
            <v>خطة الو سيستمز 2024</v>
          </cell>
          <cell r="F223"/>
        </row>
        <row r="224">
          <cell r="A224">
            <v>10130</v>
          </cell>
          <cell r="B224" t="str">
            <v>__export__.account_analytic_account_902_0e398d31</v>
          </cell>
          <cell r="C224" t="str">
            <v>مشروع _ ماسك جده _ موبكو. # مغلق</v>
          </cell>
          <cell r="D224">
            <v>902</v>
          </cell>
          <cell r="E224" t="str">
            <v>خطة الو سيستمز 2024</v>
          </cell>
          <cell r="F224"/>
        </row>
        <row r="225">
          <cell r="A225">
            <v>10131</v>
          </cell>
          <cell r="B225" t="str">
            <v>__export__.account_analytic_account_903_b298d4d9</v>
          </cell>
          <cell r="C225" t="str">
            <v>مشروع _  زجاج ضد الرصاص 36&amp;156 _شركة بيجه # مغلق</v>
          </cell>
          <cell r="D225">
            <v>903</v>
          </cell>
          <cell r="E225" t="str">
            <v>خطة الو سيستمز 2024</v>
          </cell>
          <cell r="F225"/>
        </row>
        <row r="226">
          <cell r="A226">
            <v>10132</v>
          </cell>
          <cell r="B226" t="str">
            <v>__export__.account_analytic_account_904_cde1baeb</v>
          </cell>
          <cell r="C226" t="str">
            <v>مشروع _ شبك ملعب كوره _المنزل الماسي # مغلق</v>
          </cell>
          <cell r="D226">
            <v>904</v>
          </cell>
          <cell r="E226" t="str">
            <v>خطة الو سيستمز 2024</v>
          </cell>
          <cell r="F226"/>
        </row>
        <row r="227">
          <cell r="A227">
            <v>10133</v>
          </cell>
          <cell r="B227" t="str">
            <v>__export__.account_analytic_account_905_626de5d4</v>
          </cell>
          <cell r="C227" t="str">
            <v>مشروع _ جامعة  الغد # مغلق</v>
          </cell>
          <cell r="D227">
            <v>905</v>
          </cell>
          <cell r="E227" t="str">
            <v>خطة الو سيستمز 2024</v>
          </cell>
          <cell r="F227"/>
        </row>
        <row r="228">
          <cell r="A228">
            <v>10134</v>
          </cell>
          <cell r="B228" t="str">
            <v>__export__.account_analytic_account_906_72e3d95b</v>
          </cell>
          <cell r="C228" t="str">
            <v>مشروع _المترو  باكس</v>
          </cell>
          <cell r="D228">
            <v>906</v>
          </cell>
          <cell r="E228" t="str">
            <v>خطة الو سيستمز 2024</v>
          </cell>
          <cell r="F228"/>
        </row>
        <row r="229">
          <cell r="A229">
            <v>10135</v>
          </cell>
          <cell r="B229" t="str">
            <v>__export__.account_analytic_account_907_5a53d29e</v>
          </cell>
          <cell r="C229" t="str">
            <v>مشروع _ اكاديميه الامير محمد بن نايف # مغلق</v>
          </cell>
          <cell r="D229">
            <v>907</v>
          </cell>
          <cell r="E229" t="str">
            <v>خطة الو سيستمز 2024</v>
          </cell>
          <cell r="F229"/>
        </row>
        <row r="230">
          <cell r="A230">
            <v>10136</v>
          </cell>
          <cell r="B230" t="str">
            <v>__export__.account_analytic_account_908_a9e7c423</v>
          </cell>
          <cell r="C230" t="str">
            <v>مشروع _ قاعة وزارة الداخلية ABVR # مغلق</v>
          </cell>
          <cell r="D230">
            <v>908</v>
          </cell>
          <cell r="E230" t="str">
            <v>خطة الو سيستمز 2024</v>
          </cell>
          <cell r="F230"/>
        </row>
        <row r="231">
          <cell r="A231">
            <v>10137</v>
          </cell>
          <cell r="B231" t="str">
            <v>__export__.account_analytic_account_909_fcce2b26</v>
          </cell>
          <cell r="C231" t="str">
            <v>مشروع _ فندق سيفوتيل _ موبكو</v>
          </cell>
          <cell r="D231">
            <v>909</v>
          </cell>
          <cell r="E231" t="str">
            <v>خطة الو سيستمز 2024</v>
          </cell>
          <cell r="F231"/>
        </row>
        <row r="232">
          <cell r="A232">
            <v>10138</v>
          </cell>
          <cell r="B232" t="str">
            <v>__export__.account_analytic_account_910_14d41b83</v>
          </cell>
          <cell r="C232" t="str">
            <v>مشروع _ كاب 4 ضد الرصاص 6 اماكن العراب</v>
          </cell>
          <cell r="D232">
            <v>910</v>
          </cell>
          <cell r="E232" t="str">
            <v>خطة الو سيستمز 2024</v>
          </cell>
          <cell r="F232"/>
        </row>
        <row r="233">
          <cell r="A233">
            <v>10139</v>
          </cell>
          <cell r="B233" t="str">
            <v>__export__.account_analytic_account_911_319fe329</v>
          </cell>
          <cell r="C233" t="str">
            <v>مشروع _ محطة المترو _3E2 LIN 3 _ شركة ANM</v>
          </cell>
          <cell r="D233">
            <v>911</v>
          </cell>
          <cell r="E233" t="str">
            <v>خطة الو سيستمز 2024</v>
          </cell>
          <cell r="F233"/>
        </row>
        <row r="234">
          <cell r="A234">
            <v>10140</v>
          </cell>
          <cell r="B234" t="str">
            <v>__export__.account_analytic_account_912_bb1079e5</v>
          </cell>
          <cell r="C234" t="str">
            <v>مشروع _ شركة اساس  عينات # مغلق</v>
          </cell>
          <cell r="D234">
            <v>912</v>
          </cell>
          <cell r="E234" t="str">
            <v>خطة الو سيستمز 2024</v>
          </cell>
          <cell r="F234"/>
        </row>
        <row r="235">
          <cell r="A235">
            <v>10141</v>
          </cell>
          <cell r="B235" t="str">
            <v>__export__.account_analytic_account_913_8980d86d</v>
          </cell>
          <cell r="C235" t="str">
            <v>مشروع _غرفه الامير _الرياض المدينة الدمام # مغلق</v>
          </cell>
          <cell r="D235">
            <v>913</v>
          </cell>
          <cell r="E235" t="str">
            <v>خطة الو سيستمز 2024</v>
          </cell>
          <cell r="F235"/>
        </row>
        <row r="236">
          <cell r="A236">
            <v>10142</v>
          </cell>
          <cell r="B236" t="str">
            <v>__export__.account_analytic_account_914_c23fd003</v>
          </cell>
          <cell r="C236" t="str">
            <v>مشروع _ الراشد كاب 2 C قوات الطواري35 # مغلق</v>
          </cell>
          <cell r="D236">
            <v>914</v>
          </cell>
          <cell r="E236" t="str">
            <v>خطة الو سيستمز 2024</v>
          </cell>
          <cell r="F236"/>
        </row>
        <row r="237">
          <cell r="A237">
            <v>10143</v>
          </cell>
          <cell r="B237" t="str">
            <v>__export__.account_analytic_account_915_5b9941ae</v>
          </cell>
          <cell r="C237" t="str">
            <v>مشروع _ الراشد كاب 2 C الامن العام 32 رقم # مغلق</v>
          </cell>
          <cell r="D237">
            <v>915</v>
          </cell>
          <cell r="E237" t="str">
            <v>خطة الو سيستمز 2024</v>
          </cell>
          <cell r="F237"/>
        </row>
        <row r="238">
          <cell r="A238">
            <v>10144</v>
          </cell>
          <cell r="B238" t="str">
            <v>__export__.account_analytic_account_916_ca9230ee</v>
          </cell>
          <cell r="C238" t="str">
            <v>المبنى الادارى لشركة رضا الوطنية للجلفنة # مغلق</v>
          </cell>
          <cell r="D238">
            <v>916</v>
          </cell>
          <cell r="E238" t="str">
            <v>خطة الو سيستمز 2024</v>
          </cell>
          <cell r="F238"/>
        </row>
        <row r="239">
          <cell r="A239">
            <v>10145</v>
          </cell>
          <cell r="B239" t="str">
            <v>__export__.account_analytic_account_917_f78476cc</v>
          </cell>
          <cell r="C239" t="str">
            <v>مشروع _تحت التعديل # مغلق</v>
          </cell>
          <cell r="D239">
            <v>917</v>
          </cell>
          <cell r="E239" t="str">
            <v>خطة الو سيستمز 2024</v>
          </cell>
          <cell r="F239"/>
        </row>
        <row r="240">
          <cell r="A240">
            <v>10146</v>
          </cell>
          <cell r="B240" t="str">
            <v>__export__.account_analytic_account_918_0f6eede3</v>
          </cell>
          <cell r="C240" t="str">
            <v>مشروع _اعمال اضافيه _ ماسك شبابيك_ رام # مغلق</v>
          </cell>
          <cell r="D240">
            <v>918</v>
          </cell>
          <cell r="E240" t="str">
            <v>خطة الو سيستمز 2024</v>
          </cell>
          <cell r="F240"/>
        </row>
        <row r="241">
          <cell r="A241">
            <v>10147</v>
          </cell>
          <cell r="B241" t="str">
            <v>__export__.account_analytic_account_919_2800f0d4</v>
          </cell>
          <cell r="C241" t="str">
            <v>مشروع _مدارس الاحساء _ ازميل</v>
          </cell>
          <cell r="D241">
            <v>919</v>
          </cell>
          <cell r="E241" t="str">
            <v>خطة الو سيستمز 2024</v>
          </cell>
          <cell r="F241"/>
        </row>
        <row r="242">
          <cell r="A242">
            <v>10148</v>
          </cell>
          <cell r="B242" t="str">
            <v>__export__.account_analytic_account_920_4735e33f</v>
          </cell>
          <cell r="C242" t="str">
            <v>مشروع _ ارامكو 2 _ ازميل # مغلق</v>
          </cell>
          <cell r="D242">
            <v>920</v>
          </cell>
          <cell r="E242" t="str">
            <v>خطة الو سيستمز 2024</v>
          </cell>
          <cell r="F242"/>
        </row>
        <row r="243">
          <cell r="A243">
            <v>10149</v>
          </cell>
          <cell r="B243" t="str">
            <v>__export__.account_analytic_account_921_5a2e6c4e</v>
          </cell>
          <cell r="C243" t="str">
            <v>مشروع _ ارامكو الظهران 2 رقم _16101/15240 # مغلق</v>
          </cell>
          <cell r="D243">
            <v>921</v>
          </cell>
          <cell r="E243" t="str">
            <v>خطة الو سيستمز 2024</v>
          </cell>
          <cell r="F243"/>
        </row>
        <row r="244">
          <cell r="A244">
            <v>10150</v>
          </cell>
          <cell r="B244" t="str">
            <v>__export__.account_analytic_account_922_fa2d9e4b</v>
          </cell>
          <cell r="C244" t="str">
            <v>مشروع _ فيلا خاصه _ جفران بن ظافر # مغلق</v>
          </cell>
          <cell r="D244">
            <v>922</v>
          </cell>
          <cell r="E244" t="str">
            <v>خطة الو سيستمز 2024</v>
          </cell>
          <cell r="F244"/>
        </row>
        <row r="245">
          <cell r="A245">
            <v>10151</v>
          </cell>
          <cell r="B245" t="str">
            <v>__export__.account_analytic_account_923_e6ba2121</v>
          </cell>
          <cell r="C245" t="str">
            <v>مشروع _ ارميتال فك وتركيب زجاج # مغلق</v>
          </cell>
          <cell r="D245">
            <v>923</v>
          </cell>
          <cell r="E245" t="str">
            <v>خطة الو سيستمز 2024</v>
          </cell>
          <cell r="F245"/>
        </row>
        <row r="246">
          <cell r="A246">
            <v>10152</v>
          </cell>
          <cell r="B246" t="str">
            <v>__export__.account_analytic_account_924_69d36a8b</v>
          </cell>
          <cell r="C246" t="str">
            <v>مشروع _ الديوانية # مغلق</v>
          </cell>
          <cell r="D246">
            <v>924</v>
          </cell>
          <cell r="E246" t="str">
            <v>خطة الو سيستمز 2024</v>
          </cell>
          <cell r="F246"/>
        </row>
        <row r="247">
          <cell r="A247">
            <v>10153</v>
          </cell>
          <cell r="B247" t="str">
            <v>__export__.account_analytic_account_925_d9e8a553</v>
          </cell>
          <cell r="C247" t="str">
            <v>مشروع _ فارغ # مغلق</v>
          </cell>
          <cell r="D247">
            <v>925</v>
          </cell>
          <cell r="E247" t="str">
            <v>خطة الو سيستمز 2024</v>
          </cell>
          <cell r="F247"/>
        </row>
        <row r="248">
          <cell r="A248">
            <v>10154</v>
          </cell>
          <cell r="B248" t="str">
            <v>__export__.account_analytic_account_926_74dadd38</v>
          </cell>
          <cell r="C248" t="str">
            <v>مشروع _ كاب 2 استيل مكة _شركة بكينE1&amp;E2 # مغلق</v>
          </cell>
          <cell r="D248">
            <v>926</v>
          </cell>
          <cell r="E248" t="str">
            <v>خطة الو سيستمز 2024</v>
          </cell>
          <cell r="F248"/>
        </row>
        <row r="249">
          <cell r="A249">
            <v>10155</v>
          </cell>
          <cell r="B249" t="str">
            <v>__export__.account_analytic_account_927_2c69dfea</v>
          </cell>
          <cell r="C249" t="str">
            <v>مشروع _ فيلا  الامام _ ارامكو # مغلق</v>
          </cell>
          <cell r="D249">
            <v>927</v>
          </cell>
          <cell r="E249" t="str">
            <v>خطة الو سيستمز 2024</v>
          </cell>
          <cell r="F249"/>
        </row>
        <row r="250">
          <cell r="A250">
            <v>10156</v>
          </cell>
          <cell r="B250" t="str">
            <v>__export__.account_analytic_account_928_51d66b4b</v>
          </cell>
          <cell r="C250" t="str">
            <v>مشروع _ لوفر وكانوبي ضد الحريق _رضايات المحدوده</v>
          </cell>
          <cell r="D250">
            <v>928</v>
          </cell>
          <cell r="E250" t="str">
            <v>خطة الو سيستمز 2024</v>
          </cell>
          <cell r="F250"/>
        </row>
        <row r="251">
          <cell r="A251">
            <v>10157</v>
          </cell>
          <cell r="B251" t="str">
            <v>__export__.account_analytic_account_929_9911d9da</v>
          </cell>
          <cell r="C251" t="str">
            <v>مشروع _ شبابيك امنيه ضدد الرصاص _الراجحي # مغلق</v>
          </cell>
          <cell r="D251">
            <v>929</v>
          </cell>
          <cell r="E251" t="str">
            <v>خطة الو سيستمز 2024</v>
          </cell>
          <cell r="F251"/>
        </row>
        <row r="252">
          <cell r="A252">
            <v>10158</v>
          </cell>
          <cell r="B252" t="str">
            <v>__export__.account_analytic_account_930_561c85e9</v>
          </cell>
          <cell r="C252" t="str">
            <v>مشروع_عينة سالمكو_10158 # مغلق</v>
          </cell>
          <cell r="D252">
            <v>930</v>
          </cell>
          <cell r="E252" t="str">
            <v>خطة الو سيستمز 2024</v>
          </cell>
          <cell r="F252"/>
        </row>
        <row r="253">
          <cell r="A253">
            <v>10159</v>
          </cell>
          <cell r="B253" t="str">
            <v>__export__.account_analytic_account_931_1d4719c3</v>
          </cell>
          <cell r="C253" t="str">
            <v>مشروع _ الراجحي كاب 1 موقع 147 # مغلق</v>
          </cell>
          <cell r="D253">
            <v>931</v>
          </cell>
          <cell r="E253" t="str">
            <v>خطة الو سيستمز 2024</v>
          </cell>
          <cell r="F253"/>
        </row>
        <row r="254">
          <cell r="A254">
            <v>10160</v>
          </cell>
          <cell r="B254" t="str">
            <v>__export__.account_analytic_account_932_95d7b6bf</v>
          </cell>
          <cell r="C254" t="str">
            <v>مشروع _ هيلتون جاردن ان</v>
          </cell>
          <cell r="D254">
            <v>932</v>
          </cell>
          <cell r="E254" t="str">
            <v>خطة الو سيستمز 2024</v>
          </cell>
          <cell r="F254"/>
        </row>
        <row r="255">
          <cell r="A255">
            <v>10161</v>
          </cell>
          <cell r="B255" t="str">
            <v>__export__.account_analytic_account_933_45b05fbf</v>
          </cell>
          <cell r="C255" t="str">
            <v>مشروع_فيلا ا/مسلم العازمى # مغلق</v>
          </cell>
          <cell r="D255">
            <v>933</v>
          </cell>
          <cell r="E255" t="str">
            <v>خطة الو سيستمز 2024</v>
          </cell>
          <cell r="F255"/>
        </row>
        <row r="256">
          <cell r="A256">
            <v>10162</v>
          </cell>
          <cell r="B256" t="str">
            <v>__export__.account_analytic_account_934_cd3a2ae0</v>
          </cell>
          <cell r="C256" t="str">
            <v>مشروع _ مركز شركة جوجر _محمود نصار # مغلق</v>
          </cell>
          <cell r="D256">
            <v>934</v>
          </cell>
          <cell r="E256" t="str">
            <v>خطة الو سيستمز 2024</v>
          </cell>
          <cell r="F256"/>
        </row>
        <row r="257">
          <cell r="A257">
            <v>10163</v>
          </cell>
          <cell r="B257" t="str">
            <v>__export__.account_analytic_account_935_f0afcb39</v>
          </cell>
          <cell r="C257" t="str">
            <v>مشروع _ NCB_شركة التعفف للاعمال الكهربائيه</v>
          </cell>
          <cell r="D257">
            <v>935</v>
          </cell>
          <cell r="E257" t="str">
            <v>خطة الو سيستمز 2024</v>
          </cell>
          <cell r="F257"/>
        </row>
        <row r="258">
          <cell r="A258">
            <v>10164</v>
          </cell>
          <cell r="B258" t="str">
            <v>__export__.account_analytic_account_936_2200a276</v>
          </cell>
          <cell r="C258" t="str">
            <v>مشروع _ C76 _ ملغي # مغلق</v>
          </cell>
          <cell r="D258">
            <v>936</v>
          </cell>
          <cell r="E258" t="str">
            <v>خطة الو سيستمز 2024</v>
          </cell>
          <cell r="F258"/>
        </row>
        <row r="259">
          <cell r="A259">
            <v>10165</v>
          </cell>
          <cell r="B259" t="str">
            <v>__export__.account_analytic_account_937_6392dc49</v>
          </cell>
          <cell r="C259" t="str">
            <v>مشروع كاست مواقف السيارات _شركة ماركو</v>
          </cell>
          <cell r="D259">
            <v>937</v>
          </cell>
          <cell r="E259" t="str">
            <v>خطة الو سيستمز 2024</v>
          </cell>
          <cell r="F259"/>
        </row>
        <row r="260">
          <cell r="A260">
            <v>10166</v>
          </cell>
          <cell r="B260" t="str">
            <v>__export__.account_analytic_account_938_25e8b0ac</v>
          </cell>
          <cell r="C260" t="str">
            <v>مشروع _ سما _شركة البناء التخصصيه SPCC # مغلق</v>
          </cell>
          <cell r="D260">
            <v>938</v>
          </cell>
          <cell r="E260" t="str">
            <v>خطة الو سيستمز 2024</v>
          </cell>
          <cell r="F260"/>
        </row>
        <row r="261">
          <cell r="A261">
            <v>10167</v>
          </cell>
          <cell r="B261" t="str">
            <v>__export__.account_analytic_account_939_44930e5f</v>
          </cell>
          <cell r="C261" t="str">
            <v>مشروع _ المركز الرئيسي مورجانتي القديه # مغلق</v>
          </cell>
          <cell r="D261">
            <v>939</v>
          </cell>
          <cell r="E261" t="str">
            <v>خطة الو سيستمز 2024</v>
          </cell>
          <cell r="F261"/>
        </row>
        <row r="262">
          <cell r="A262">
            <v>10168</v>
          </cell>
          <cell r="B262" t="str">
            <v>__export__.account_analytic_account_940_2342b3b5</v>
          </cell>
          <cell r="C262" t="str">
            <v>مشروع _ ارامكو الخنينى</v>
          </cell>
          <cell r="D262">
            <v>940</v>
          </cell>
          <cell r="E262" t="str">
            <v>خطة الو سيستمز 2024</v>
          </cell>
          <cell r="F262"/>
        </row>
        <row r="263">
          <cell r="A263">
            <v>10169</v>
          </cell>
          <cell r="B263" t="str">
            <v>__export__.account_analytic_account_941_939d5746</v>
          </cell>
          <cell r="C263" t="str">
            <v>مشروع _قصر العدل  شركة فريسينه السعودية # مغلق</v>
          </cell>
          <cell r="D263">
            <v>941</v>
          </cell>
          <cell r="E263" t="str">
            <v>خطة الو سيستمز 2024</v>
          </cell>
          <cell r="F263"/>
        </row>
        <row r="264">
          <cell r="A264">
            <v>10170</v>
          </cell>
          <cell r="B264" t="str">
            <v>__export__.account_analytic_account_942_d88366f2</v>
          </cell>
          <cell r="C264" t="str">
            <v>يونى ديكور UNIDECORE # مغلق</v>
          </cell>
          <cell r="D264">
            <v>942</v>
          </cell>
          <cell r="E264" t="str">
            <v>خطة الو سيستمز 2024</v>
          </cell>
          <cell r="F264"/>
        </row>
        <row r="265">
          <cell r="A265">
            <v>10171</v>
          </cell>
          <cell r="B265" t="str">
            <v>__export__.account_analytic_account_943_2c6a3ac5</v>
          </cell>
          <cell r="C265" t="str">
            <v>مشروع _ مستشفي الرعايه _ سابك_شركة الفوزان</v>
          </cell>
          <cell r="D265">
            <v>943</v>
          </cell>
          <cell r="E265" t="str">
            <v>خطة الو سيستمز 2024</v>
          </cell>
          <cell r="F265"/>
        </row>
        <row r="266">
          <cell r="A266">
            <v>10172</v>
          </cell>
          <cell r="B266" t="str">
            <v>__export__.account_analytic_account_944_29268c40</v>
          </cell>
          <cell r="C266" t="str">
            <v>مشروع _ سما _ تكنال _ السعودي الامريكي - مغلق</v>
          </cell>
          <cell r="D266">
            <v>944</v>
          </cell>
          <cell r="E266" t="str">
            <v>خطة الو سيستمز 2024</v>
          </cell>
          <cell r="F266"/>
        </row>
        <row r="267">
          <cell r="A267">
            <v>10173</v>
          </cell>
          <cell r="B267" t="str">
            <v>__export__.account_analytic_account_945_18d884f6</v>
          </cell>
          <cell r="C267" t="str">
            <v>مشروع _ فندق قلعة الضيوف مكه BR7</v>
          </cell>
          <cell r="D267">
            <v>945</v>
          </cell>
          <cell r="E267" t="str">
            <v>خطة الو سيستمز 2024</v>
          </cell>
          <cell r="F267"/>
        </row>
        <row r="268">
          <cell r="A268">
            <v>10174</v>
          </cell>
          <cell r="B268" t="str">
            <v>__export__.account_analytic_account_946_644cc511</v>
          </cell>
          <cell r="C268" t="str">
            <v>مشروع _داري قريش _شركة غنيم # مغلق</v>
          </cell>
          <cell r="D268">
            <v>946</v>
          </cell>
          <cell r="E268" t="str">
            <v>خطة الو سيستمز 2024</v>
          </cell>
          <cell r="F268"/>
        </row>
        <row r="269">
          <cell r="A269">
            <v>10175</v>
          </cell>
          <cell r="B269" t="str">
            <v>__export__.account_analytic_account_947_63b05e43</v>
          </cell>
          <cell r="C269" t="str">
            <v>شركة المواطن الدوليه مشروع هيئة الاتصالات - CITC</v>
          </cell>
          <cell r="D269">
            <v>947</v>
          </cell>
          <cell r="E269" t="str">
            <v>خطة الو سيستمز 2024</v>
          </cell>
          <cell r="F269"/>
        </row>
        <row r="270">
          <cell r="A270">
            <v>10176</v>
          </cell>
          <cell r="B270" t="str">
            <v>__export__.account_analytic_account_948_b7be052f</v>
          </cell>
          <cell r="C270" t="str">
            <v>مشروع _مستشفي سابك الاعمال المدنيه _# مغلق</v>
          </cell>
          <cell r="D270">
            <v>948</v>
          </cell>
          <cell r="E270" t="str">
            <v>خطة الو سيستمز 2024</v>
          </cell>
          <cell r="F270"/>
        </row>
        <row r="271">
          <cell r="A271">
            <v>10177</v>
          </cell>
          <cell r="B271" t="str">
            <v>__export__.account_analytic_account_949_4bf6e1be</v>
          </cell>
          <cell r="C271" t="str">
            <v>مشروع _ مطار الجوف _ الفوزان _# مغلق</v>
          </cell>
          <cell r="D271">
            <v>949</v>
          </cell>
          <cell r="E271" t="str">
            <v>خطة الو سيستمز 2024</v>
          </cell>
          <cell r="F271"/>
        </row>
        <row r="272">
          <cell r="A272">
            <v>10178</v>
          </cell>
          <cell r="B272" t="str">
            <v>__export__.account_analytic_account_950_51dc159f</v>
          </cell>
          <cell r="C272" t="str">
            <v>مشروع _ الارشيف سنتر _ شركة سفاري</v>
          </cell>
          <cell r="D272">
            <v>950</v>
          </cell>
          <cell r="E272" t="str">
            <v>خطة الو سيستمز 2024</v>
          </cell>
          <cell r="F272"/>
        </row>
        <row r="273">
          <cell r="A273">
            <v>10179</v>
          </cell>
          <cell r="B273" t="str">
            <v>__export__.account_analytic_account_951_ccd5004c</v>
          </cell>
          <cell r="C273" t="str">
            <v>مشروع _ مجمع الحقيط السكني</v>
          </cell>
          <cell r="D273">
            <v>951</v>
          </cell>
          <cell r="E273" t="str">
            <v>خطة الو سيستمز 2024</v>
          </cell>
          <cell r="F273"/>
        </row>
        <row r="274">
          <cell r="A274">
            <v>10180</v>
          </cell>
          <cell r="B274" t="str">
            <v>__export__.account_analytic_account_952_923f254f</v>
          </cell>
          <cell r="C274" t="str">
            <v>مشروع _  # مغلق</v>
          </cell>
          <cell r="D274">
            <v>952</v>
          </cell>
          <cell r="E274" t="str">
            <v>خطة الو سيستمز 2024</v>
          </cell>
          <cell r="F274"/>
        </row>
        <row r="275">
          <cell r="A275">
            <v>10181</v>
          </cell>
          <cell r="B275" t="str">
            <v>__export__.account_analytic_account_953_a2e6b340</v>
          </cell>
          <cell r="C275" t="str">
            <v>مشروع _ نادي الصحي _ شركة الحقيط # مغلق</v>
          </cell>
          <cell r="D275">
            <v>953</v>
          </cell>
          <cell r="E275" t="str">
            <v>خطة الو سيستمز 2024</v>
          </cell>
          <cell r="F275"/>
        </row>
        <row r="276">
          <cell r="A276">
            <v>10182</v>
          </cell>
          <cell r="B276" t="str">
            <v>__export__.account_analytic_account_954_9cb94adb</v>
          </cell>
          <cell r="C276" t="str">
            <v>مشروع_ تحت التعديل # مغلق</v>
          </cell>
          <cell r="D276">
            <v>954</v>
          </cell>
          <cell r="E276" t="str">
            <v>خطة الو سيستمز 2024</v>
          </cell>
          <cell r="F276"/>
        </row>
        <row r="277">
          <cell r="A277">
            <v>10183</v>
          </cell>
          <cell r="B277" t="str">
            <v>__export__.account_analytic_account_955_e1c96544</v>
          </cell>
          <cell r="C277" t="str">
            <v>مشروع _ بزنس بارك _ الكفاح</v>
          </cell>
          <cell r="D277">
            <v>955</v>
          </cell>
          <cell r="E277" t="str">
            <v>خطة الو سيستمز 2024</v>
          </cell>
          <cell r="F277"/>
        </row>
        <row r="278">
          <cell r="A278">
            <v>10184</v>
          </cell>
          <cell r="B278" t="str">
            <v>__export__.account_analytic_account_956_912cf742</v>
          </cell>
          <cell r="C278" t="str">
            <v>مشروع _ صالة متعددة جامعة جده_ # مغلق</v>
          </cell>
          <cell r="D278">
            <v>956</v>
          </cell>
          <cell r="E278" t="str">
            <v>خطة الو سيستمز 2024</v>
          </cell>
          <cell r="F278"/>
        </row>
        <row r="279">
          <cell r="A279">
            <v>10185</v>
          </cell>
          <cell r="B279" t="str">
            <v>__export__.account_analytic_account_957_e73b7292</v>
          </cell>
          <cell r="C279" t="str">
            <v>مشروع _ المركز المالي _ برج 205 و208_KAFD</v>
          </cell>
          <cell r="D279">
            <v>957</v>
          </cell>
          <cell r="E279" t="str">
            <v>خطة الو سيستمز 2024</v>
          </cell>
          <cell r="F279"/>
        </row>
        <row r="280">
          <cell r="A280">
            <v>10186</v>
          </cell>
          <cell r="B280" t="str">
            <v>__export__.account_analytic_account_958_77fb6f86</v>
          </cell>
          <cell r="C280" t="str">
            <v>مشروع_ مطار الباحه اعمال معدنيه _ الفوزان _# مغلق</v>
          </cell>
          <cell r="D280">
            <v>958</v>
          </cell>
          <cell r="E280" t="str">
            <v>خطة الو سيستمز 2024</v>
          </cell>
          <cell r="F280"/>
        </row>
        <row r="281">
          <cell r="A281">
            <v>10187</v>
          </cell>
          <cell r="B281" t="str">
            <v>__export__.account_analytic_account_959_e1ca7db9</v>
          </cell>
          <cell r="C281" t="str">
            <v>مشروع _ مركز الملك عبدالله المالي موقع 309 _ موبكو</v>
          </cell>
          <cell r="D281">
            <v>959</v>
          </cell>
          <cell r="E281" t="str">
            <v>خطة الو سيستمز 2024</v>
          </cell>
          <cell r="F281"/>
        </row>
        <row r="282">
          <cell r="A282">
            <v>10188</v>
          </cell>
          <cell r="B282" t="str">
            <v>__export__.account_analytic_account_960_47754629</v>
          </cell>
          <cell r="C282" t="str">
            <v>مشروع_ بارك اند رايد _ فريسنيه # مغلق</v>
          </cell>
          <cell r="D282">
            <v>960</v>
          </cell>
          <cell r="E282" t="str">
            <v>خطة الو سيستمز 2024</v>
          </cell>
          <cell r="F282"/>
        </row>
        <row r="283">
          <cell r="A283">
            <v>10189</v>
          </cell>
          <cell r="B283" t="str">
            <v>__export__.account_analytic_account_961_84f4885c</v>
          </cell>
          <cell r="C283" t="str">
            <v>مشروع_ فيلا احمد سعد الناصر</v>
          </cell>
          <cell r="D283">
            <v>961</v>
          </cell>
          <cell r="E283" t="str">
            <v>خطة الو سيستمز 2024</v>
          </cell>
          <cell r="F283"/>
        </row>
        <row r="284">
          <cell r="A284">
            <v>10190</v>
          </cell>
          <cell r="B284" t="str">
            <v>__export__.account_analytic_account_962_5f594d6a</v>
          </cell>
          <cell r="C284" t="str">
            <v>مشروع _Skywalk Bridge S-67_KAFD</v>
          </cell>
          <cell r="D284">
            <v>962</v>
          </cell>
          <cell r="E284" t="str">
            <v>خطة الو سيستمز 2024</v>
          </cell>
          <cell r="F284"/>
        </row>
        <row r="285">
          <cell r="A285">
            <v>10191</v>
          </cell>
          <cell r="B285" t="str">
            <v>__export__.account_analytic_account_963_961a9846</v>
          </cell>
          <cell r="C285" t="str">
            <v>مشروع _ فلل السيف _شركة الصفو5 # مغلق</v>
          </cell>
          <cell r="D285">
            <v>963</v>
          </cell>
          <cell r="E285" t="str">
            <v>خطة الو سيستمز 2024</v>
          </cell>
          <cell r="F285"/>
        </row>
        <row r="286">
          <cell r="A286">
            <v>10192</v>
          </cell>
          <cell r="B286" t="str">
            <v>__export__.account_analytic_account_964_052f3497</v>
          </cell>
          <cell r="C286" t="str">
            <v>مشروع _ تجديد وتحديث أنظمة هافاك_# مغلق</v>
          </cell>
          <cell r="D286">
            <v>964</v>
          </cell>
          <cell r="E286" t="str">
            <v>خطة الو سيستمز 2024</v>
          </cell>
          <cell r="F286"/>
        </row>
        <row r="287">
          <cell r="A287">
            <v>10193</v>
          </cell>
          <cell r="B287" t="str">
            <v>__export__.account_analytic_account_965_8b07fdf4</v>
          </cell>
          <cell r="C287" t="str">
            <v>مشروع _ معرض الدفاع العالمي _WDSC</v>
          </cell>
          <cell r="D287">
            <v>965</v>
          </cell>
          <cell r="E287" t="str">
            <v>خطة الو سيستمز 2024</v>
          </cell>
          <cell r="F287"/>
        </row>
        <row r="288">
          <cell r="A288">
            <v>10194</v>
          </cell>
          <cell r="B288" t="str">
            <v>__export__.account_analytic_account_966_70ccedb8</v>
          </cell>
          <cell r="C288" t="str">
            <v>مشروع _ مطعم سنيور ساسي_ EAST DELTA # مغلق</v>
          </cell>
          <cell r="D288">
            <v>966</v>
          </cell>
          <cell r="E288" t="str">
            <v>خطة الو سيستمز 2024</v>
          </cell>
          <cell r="F288"/>
        </row>
        <row r="289">
          <cell r="A289">
            <v>10195</v>
          </cell>
          <cell r="B289" t="str">
            <v>__export__.account_analytic_account_967_48524fff</v>
          </cell>
          <cell r="C289" t="str">
            <v>مشروع _ Yacht Club- اليخت # مغلق</v>
          </cell>
          <cell r="D289">
            <v>967</v>
          </cell>
          <cell r="E289" t="str">
            <v>خطة الو سيستمز 2024</v>
          </cell>
          <cell r="F289"/>
        </row>
        <row r="290">
          <cell r="A290">
            <v>10196</v>
          </cell>
          <cell r="B290" t="str">
            <v>__export__.account_analytic_account_968_803518b0</v>
          </cell>
          <cell r="C290" t="str">
            <v>مشروع _ promenade - jeddah-mbl # مغلق</v>
          </cell>
          <cell r="D290">
            <v>968</v>
          </cell>
          <cell r="E290" t="str">
            <v>خطة الو سيستمز 2024</v>
          </cell>
          <cell r="F290"/>
        </row>
        <row r="291">
          <cell r="A291">
            <v>10197</v>
          </cell>
          <cell r="B291" t="str">
            <v>__export__.account_analytic_account_969_48e07d8e</v>
          </cell>
          <cell r="C291" t="str">
            <v>مشروع_ Octo city Boulevard_Impact # مغلق</v>
          </cell>
          <cell r="D291">
            <v>969</v>
          </cell>
          <cell r="E291" t="str">
            <v>خطة الو سيستمز 2024</v>
          </cell>
          <cell r="F291"/>
        </row>
        <row r="292">
          <cell r="A292">
            <v>10198</v>
          </cell>
          <cell r="B292" t="str">
            <v>__export__.account_analytic_account_970_5e90a44c</v>
          </cell>
          <cell r="C292" t="str">
            <v>مشروع_ الشقيق _b2 &amp;c _ الراشد_17324</v>
          </cell>
          <cell r="D292">
            <v>970</v>
          </cell>
          <cell r="E292" t="str">
            <v>خطة الو سيستمز 2024</v>
          </cell>
          <cell r="F292"/>
        </row>
        <row r="293">
          <cell r="A293">
            <v>10199</v>
          </cell>
          <cell r="B293" t="str">
            <v>__export__.account_analytic_account_971_c1ac9e98</v>
          </cell>
          <cell r="C293" t="str">
            <v>مشروع _مطار الملك خالد_ شركة سادكو # مغلق</v>
          </cell>
          <cell r="D293">
            <v>971</v>
          </cell>
          <cell r="E293" t="str">
            <v>خطة الو سيستمز 2024</v>
          </cell>
          <cell r="F293"/>
        </row>
        <row r="294">
          <cell r="A294">
            <v>10200</v>
          </cell>
          <cell r="B294" t="str">
            <v>__export__.account_analytic_account_972_eced32b1</v>
          </cell>
          <cell r="C294" t="str">
            <v>مشروع _ البحر الاحمر _شركة الكفاح _# مغلق</v>
          </cell>
          <cell r="D294">
            <v>972</v>
          </cell>
          <cell r="E294" t="str">
            <v>خطة الو سيستمز 2024</v>
          </cell>
          <cell r="F294"/>
        </row>
        <row r="295">
          <cell r="A295">
            <v>10201</v>
          </cell>
          <cell r="B295" t="str">
            <v>__export__.account_analytic_account_973_cb4bdc4a</v>
          </cell>
          <cell r="C295" t="str">
            <v>مشروع _ monorail crane_ المتكاملة العربيه # مغلق</v>
          </cell>
          <cell r="D295">
            <v>973</v>
          </cell>
          <cell r="E295" t="str">
            <v>خطة الو سيستمز 2024</v>
          </cell>
          <cell r="F295"/>
        </row>
        <row r="296">
          <cell r="A296">
            <v>10202</v>
          </cell>
          <cell r="B296" t="str">
            <v>__export__.account_analytic_account_974_59ff5e41</v>
          </cell>
          <cell r="C296" t="str">
            <v>مشروع _ ASHAR _ شركة البناء _SPCC# مغلق</v>
          </cell>
          <cell r="D296">
            <v>974</v>
          </cell>
          <cell r="E296" t="str">
            <v>خطة الو سيستمز 2024</v>
          </cell>
          <cell r="F296"/>
        </row>
        <row r="297">
          <cell r="A297">
            <v>10203</v>
          </cell>
          <cell r="B297" t="str">
            <v>__export__.account_analytic_account_975_019dfa0c</v>
          </cell>
          <cell r="C297" t="str">
            <v>مشروع _ شركة التعفف STS_مستشفي مرجان</v>
          </cell>
          <cell r="D297">
            <v>975</v>
          </cell>
          <cell r="E297" t="str">
            <v>خطة الو سيستمز 2024</v>
          </cell>
          <cell r="F297"/>
        </row>
        <row r="298">
          <cell r="A298">
            <v>10204</v>
          </cell>
          <cell r="B298" t="str">
            <v>__export__.account_analytic_account_976_0ace3ebd</v>
          </cell>
          <cell r="C298" t="str">
            <v>مشروع _ فيلا خاصه ناصر العسيري</v>
          </cell>
          <cell r="D298">
            <v>976</v>
          </cell>
          <cell r="E298" t="str">
            <v>خطة الو سيستمز 2024</v>
          </cell>
          <cell r="F298"/>
        </row>
        <row r="299">
          <cell r="A299">
            <v>10205</v>
          </cell>
          <cell r="B299" t="str">
            <v>__export__.account_analytic_account_977_4d8b862c</v>
          </cell>
          <cell r="C299" t="str">
            <v>مشروع _ مقر مبني سابك _ الجبيل _شابورجي</v>
          </cell>
          <cell r="D299">
            <v>977</v>
          </cell>
          <cell r="E299" t="str">
            <v>خطة الو سيستمز 2024</v>
          </cell>
          <cell r="F299"/>
        </row>
        <row r="300">
          <cell r="A300">
            <v>10206</v>
          </cell>
          <cell r="B300" t="str">
            <v>__export__.account_analytic_account_978_d21b6c88</v>
          </cell>
          <cell r="C300" t="str">
            <v>مشروع _ IT LAB _ شيدكو # مغلق</v>
          </cell>
          <cell r="D300">
            <v>978</v>
          </cell>
          <cell r="E300" t="str">
            <v>خطة الو سيستمز 2024</v>
          </cell>
          <cell r="F300"/>
        </row>
        <row r="301">
          <cell r="A301">
            <v>10207</v>
          </cell>
          <cell r="B301" t="str">
            <v>__export__.account_analytic_account_979_927c1192</v>
          </cell>
          <cell r="C301" t="str">
            <v>UNIDICORE يونى ديكور 5.06 زجاج بولستراد المركز الم</v>
          </cell>
          <cell r="D301">
            <v>979</v>
          </cell>
          <cell r="E301" t="str">
            <v>خطة الو سيستمز 2024</v>
          </cell>
          <cell r="F301"/>
        </row>
        <row r="302">
          <cell r="A302">
            <v>10208</v>
          </cell>
          <cell r="B302" t="str">
            <v>__export__.account_analytic_account_980_eb67bbc9</v>
          </cell>
          <cell r="C302" t="str">
            <v>WTS  الراشد</v>
          </cell>
          <cell r="D302">
            <v>980</v>
          </cell>
          <cell r="E302" t="str">
            <v>خطة الو سيستمز 2024</v>
          </cell>
          <cell r="F302"/>
        </row>
        <row r="303">
          <cell r="A303">
            <v>10209</v>
          </cell>
          <cell r="B303" t="str">
            <v>__export__.account_analytic_account_981_d6e12f9b</v>
          </cell>
          <cell r="C303" t="str">
            <v>مشروع _ لوسنت لطب الاسنان _ شركة لوسنت - مغلق</v>
          </cell>
          <cell r="D303">
            <v>981</v>
          </cell>
          <cell r="E303" t="str">
            <v>خطة الو سيستمز 2024</v>
          </cell>
          <cell r="F303"/>
        </row>
        <row r="304">
          <cell r="A304">
            <v>10210</v>
          </cell>
          <cell r="B304" t="str">
            <v>__export__.account_analytic_account_982_2d9aa3e3</v>
          </cell>
          <cell r="C304" t="str">
            <v>مشروع _ مدارس مسك اعمال حديد_بيتور# مغلق</v>
          </cell>
          <cell r="D304">
            <v>982</v>
          </cell>
          <cell r="E304" t="str">
            <v>خطة الو سيستمز 2024</v>
          </cell>
          <cell r="F304"/>
        </row>
        <row r="305">
          <cell r="A305">
            <v>10211</v>
          </cell>
          <cell r="B305" t="str">
            <v>__export__.account_analytic_account_983_0149ee82</v>
          </cell>
          <cell r="C305" t="str">
            <v>مشروع _ فيلا سلطان # مغلق</v>
          </cell>
          <cell r="D305">
            <v>983</v>
          </cell>
          <cell r="E305" t="str">
            <v>خطة الو سيستمز 2024</v>
          </cell>
          <cell r="F305"/>
        </row>
        <row r="306">
          <cell r="A306">
            <v>10212</v>
          </cell>
          <cell r="B306" t="str">
            <v>__export__.account_analytic_account_984_2c6fce1d</v>
          </cell>
          <cell r="C306" t="str">
            <v>مشروع _ KAFD 00250-PARCEL 310</v>
          </cell>
          <cell r="D306">
            <v>984</v>
          </cell>
          <cell r="E306" t="str">
            <v>خطة الو سيستمز 2024</v>
          </cell>
          <cell r="F306"/>
        </row>
        <row r="307">
          <cell r="A307">
            <v>10213</v>
          </cell>
          <cell r="B307" t="str">
            <v>__export__.account_analytic_account_985_153b026b</v>
          </cell>
          <cell r="C307" t="str">
            <v>مشروع _ New Satellite Pant Water _الراشد</v>
          </cell>
          <cell r="D307">
            <v>985</v>
          </cell>
          <cell r="E307" t="str">
            <v>خطة الو سيستمز 2024</v>
          </cell>
          <cell r="F307"/>
        </row>
        <row r="308">
          <cell r="A308">
            <v>10214</v>
          </cell>
          <cell r="B308" t="str">
            <v>__export__.account_analytic_account_986_62d3f71a</v>
          </cell>
          <cell r="C308" t="str">
            <v>مشروع _ مستشفي سليمان الحبيب</v>
          </cell>
          <cell r="D308">
            <v>986</v>
          </cell>
          <cell r="E308" t="str">
            <v>خطة الو سيستمز 2024</v>
          </cell>
          <cell r="F308"/>
        </row>
        <row r="309">
          <cell r="A309">
            <v>10215</v>
          </cell>
          <cell r="B309" t="str">
            <v>__export__.account_analytic_account_987_0c7c57f6</v>
          </cell>
          <cell r="C309" t="str">
            <v>مشروع _ حائق الملك عبداللة العالمية _ محموعة زايد</v>
          </cell>
          <cell r="D309">
            <v>987</v>
          </cell>
          <cell r="E309" t="str">
            <v>خطة الو سيستمز 2024</v>
          </cell>
          <cell r="F309"/>
        </row>
        <row r="310">
          <cell r="A310">
            <v>10216</v>
          </cell>
          <cell r="B310" t="str">
            <v>__export__.account_analytic_account_988_39a8e936</v>
          </cell>
          <cell r="C310" t="str">
            <v>مشروع _ KAP2E METAL KAP ACP _ المديمه - مغلق</v>
          </cell>
          <cell r="D310">
            <v>988</v>
          </cell>
          <cell r="E310" t="str">
            <v>خطة الو سيستمز 2024</v>
          </cell>
          <cell r="F310"/>
        </row>
        <row r="311">
          <cell r="A311">
            <v>10217</v>
          </cell>
          <cell r="B311" t="str">
            <v>__export__.account_analytic_account_989_f7526886</v>
          </cell>
          <cell r="C311" t="str">
            <v>مشروع _ مستشفي سابك للاعمده الحديدية _ الفوزان</v>
          </cell>
          <cell r="D311">
            <v>989</v>
          </cell>
          <cell r="E311" t="str">
            <v>خطة الو سيستمز 2024</v>
          </cell>
          <cell r="F311"/>
        </row>
        <row r="312">
          <cell r="A312">
            <v>10218</v>
          </cell>
          <cell r="B312" t="str">
            <v>__export__.account_analytic_account_990_0712dc92</v>
          </cell>
          <cell r="C312" t="str">
            <v>مشروع _Steel Work Supports at P2.13 for ARAM# مغلق</v>
          </cell>
          <cell r="D312">
            <v>990</v>
          </cell>
          <cell r="E312" t="str">
            <v>خطة الو سيستمز 2024</v>
          </cell>
          <cell r="F312"/>
        </row>
        <row r="313">
          <cell r="A313">
            <v>10219</v>
          </cell>
          <cell r="B313" t="str">
            <v>__export__.account_analytic_account_991_9dc4e006</v>
          </cell>
          <cell r="C313" t="str">
            <v>مشروع _تحت التعديل</v>
          </cell>
          <cell r="D313">
            <v>991</v>
          </cell>
          <cell r="E313" t="str">
            <v>خطة الو سيستمز 2024</v>
          </cell>
          <cell r="F313"/>
        </row>
        <row r="314">
          <cell r="A314">
            <v>10220</v>
          </cell>
          <cell r="B314" t="str">
            <v>__export__.account_analytic_account_992_3d00fba2</v>
          </cell>
          <cell r="C314" t="str">
            <v>مشروع _ طريق خريص شركة امد</v>
          </cell>
          <cell r="D314">
            <v>992</v>
          </cell>
          <cell r="E314" t="str">
            <v>خطة الو سيستمز 2024</v>
          </cell>
          <cell r="F314"/>
        </row>
        <row r="315">
          <cell r="A315">
            <v>10221</v>
          </cell>
          <cell r="B315" t="str">
            <v>__export__.account_analytic_account_993_826fc029</v>
          </cell>
          <cell r="C315" t="str">
            <v>مشروع _ شركة مواطن الاتصالات _حديد</v>
          </cell>
          <cell r="D315">
            <v>993</v>
          </cell>
          <cell r="E315" t="str">
            <v>خطة الو سيستمز 2024</v>
          </cell>
          <cell r="F315"/>
        </row>
        <row r="316">
          <cell r="A316">
            <v>10222</v>
          </cell>
          <cell r="B316" t="str">
            <v>__export__.account_analytic_account_994_e542bb3d</v>
          </cell>
          <cell r="C316" t="str">
            <v>مشروع _ شركة مواطن _ المنيوم</v>
          </cell>
          <cell r="D316">
            <v>994</v>
          </cell>
          <cell r="E316" t="str">
            <v>خطة الو سيستمز 2024</v>
          </cell>
          <cell r="F316"/>
        </row>
        <row r="317">
          <cell r="A317">
            <v>10223</v>
          </cell>
          <cell r="B317" t="str">
            <v>__export__.account_analytic_account_995_3fc6e72b</v>
          </cell>
          <cell r="C317" t="str">
            <v>مشروع_كلية الفنون والاداب جامعة الملك فيصل _ ازميل</v>
          </cell>
          <cell r="D317">
            <v>995</v>
          </cell>
          <cell r="E317" t="str">
            <v>خطة الو سيستمز 2024</v>
          </cell>
          <cell r="F317"/>
        </row>
        <row r="318">
          <cell r="A318">
            <v>10224</v>
          </cell>
          <cell r="B318" t="str">
            <v>__export__.account_analytic_account_996_762f1020</v>
          </cell>
          <cell r="C318" t="str">
            <v>مشروع_نيوم - حديد _ بكين</v>
          </cell>
          <cell r="D318">
            <v>996</v>
          </cell>
          <cell r="E318" t="str">
            <v>خطة الو سيستمز 2024</v>
          </cell>
          <cell r="F318"/>
        </row>
        <row r="319">
          <cell r="A319">
            <v>10225</v>
          </cell>
          <cell r="B319" t="str">
            <v>__export__.account_analytic_account_997_a6e257b2</v>
          </cell>
          <cell r="C319" t="str">
            <v>مشروع كاب 5 جي 4 موقع 69 بكين</v>
          </cell>
          <cell r="D319">
            <v>997</v>
          </cell>
          <cell r="E319" t="str">
            <v>خطة الو سيستمز 2024</v>
          </cell>
          <cell r="F319"/>
        </row>
        <row r="320">
          <cell r="A320">
            <v>10226</v>
          </cell>
          <cell r="B320" t="str">
            <v>__export__.account_analytic_account_998_f63a4224</v>
          </cell>
          <cell r="C320" t="str">
            <v>مشروع مترو 3J1 اريل الحديد</v>
          </cell>
          <cell r="D320">
            <v>998</v>
          </cell>
          <cell r="E320" t="str">
            <v>خطة الو سيستمز 2024</v>
          </cell>
          <cell r="F320"/>
        </row>
        <row r="321">
          <cell r="A321">
            <v>10227</v>
          </cell>
          <cell r="B321" t="str">
            <v>__export__.account_analytic_account_999_dd01014d</v>
          </cell>
          <cell r="C321" t="str">
            <v>مشروع _ فيلا عبدالعزيز محمد عنيق</v>
          </cell>
          <cell r="D321">
            <v>999</v>
          </cell>
          <cell r="E321" t="str">
            <v>خطة الو سيستمز 2024</v>
          </cell>
          <cell r="F321"/>
        </row>
        <row r="322">
          <cell r="A322">
            <v>10995</v>
          </cell>
          <cell r="C322" t="str">
            <v>Riyadh Avenue</v>
          </cell>
          <cell r="D322">
            <v>1108</v>
          </cell>
          <cell r="E322" t="str">
            <v>خطة الو سيستمز 2024</v>
          </cell>
        </row>
        <row r="323">
          <cell r="A323">
            <v>10997</v>
          </cell>
          <cell r="C323" t="str">
            <v>Alinma Bank</v>
          </cell>
          <cell r="D323">
            <v>1109</v>
          </cell>
          <cell r="E323" t="str">
            <v>خطة الو سيستمز 2024</v>
          </cell>
        </row>
        <row r="324">
          <cell r="A324">
            <v>10264</v>
          </cell>
          <cell r="C324" t="str">
            <v>SHURA HW-02</v>
          </cell>
          <cell r="D324">
            <v>1110</v>
          </cell>
          <cell r="E324" t="str">
            <v>خطة الو سيستمز 2024</v>
          </cell>
        </row>
      </sheetData>
      <sheetData sheetId="4"/>
      <sheetData sheetId="5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C-Tree"/>
      <sheetName val="Customers"/>
      <sheetName val="Cash Flow"/>
    </sheetNames>
    <sheetDataSet>
      <sheetData sheetId="0"/>
      <sheetData sheetId="1">
        <row r="1">
          <cell r="A1" t="str">
            <v>ref</v>
          </cell>
          <cell r="B1" t="str">
            <v>id</v>
          </cell>
          <cell r="C1" t="str">
            <v>display_name</v>
          </cell>
          <cell r="D1" t="str">
            <v>TRIM</v>
          </cell>
        </row>
        <row r="2">
          <cell r="A2">
            <v>10101010301</v>
          </cell>
          <cell r="B2"/>
          <cell r="C2" t="str">
            <v>مؤسسة قواعد الاعمار للمقاولات</v>
          </cell>
          <cell r="D2" t="str">
            <v>مؤسسة قواعد الاعمار للمقاولات</v>
          </cell>
        </row>
        <row r="3">
          <cell r="A3">
            <v>10101010601</v>
          </cell>
          <cell r="C3" t="str">
            <v>شركة بى اى سى العربية المحدودة</v>
          </cell>
          <cell r="D3" t="str">
            <v>شركة بى اى سى العربية المحدودة</v>
          </cell>
        </row>
        <row r="4">
          <cell r="A4">
            <v>10101010606</v>
          </cell>
          <cell r="C4" t="str">
            <v>شركة تحالف بكين و موبكو للمقاولات</v>
          </cell>
          <cell r="D4" t="str">
            <v>شركة تحالف بكين و موبكو للمقاولات</v>
          </cell>
        </row>
        <row r="5">
          <cell r="A5">
            <v>10101010701</v>
          </cell>
          <cell r="C5" t="str">
            <v>شركة الخطوط الراقية للديكور</v>
          </cell>
          <cell r="D5" t="str">
            <v>شركة الخطوط الراقية للديكور</v>
          </cell>
        </row>
        <row r="6">
          <cell r="A6">
            <v>10101010801</v>
          </cell>
          <cell r="C6" t="str">
            <v xml:space="preserve">شركة الخريجى للتجارة و المقاولات </v>
          </cell>
          <cell r="D6" t="str">
            <v>شركة الخريجى للتجارة و المقاولات</v>
          </cell>
        </row>
        <row r="7">
          <cell r="A7">
            <v>10101011401</v>
          </cell>
          <cell r="C7" t="str">
            <v>شركة الربع العالى للتجارة والمقاولات المحدودة</v>
          </cell>
          <cell r="D7" t="str">
            <v>شركة الربع العالى للتجارة والمقاولات المحدودة</v>
          </cell>
        </row>
        <row r="8">
          <cell r="A8">
            <v>10101011804</v>
          </cell>
          <cell r="C8" t="str">
            <v>شركة الراشد للتجارة والمقاولات</v>
          </cell>
          <cell r="D8" t="str">
            <v>شركة الراشد للتجارة والمقاولات</v>
          </cell>
        </row>
        <row r="9">
          <cell r="A9">
            <v>10101011903</v>
          </cell>
          <cell r="C9" t="str">
            <v>شركة ازميل للمقاولات العامة</v>
          </cell>
          <cell r="D9" t="str">
            <v>شركة ازميل للمقاولات العامة</v>
          </cell>
        </row>
        <row r="10">
          <cell r="A10">
            <v>10101012101</v>
          </cell>
          <cell r="C10" t="str">
            <v>شركة اى بى فى روك المحدودة</v>
          </cell>
          <cell r="D10" t="str">
            <v>شركة اى بى فى روك المحدودة</v>
          </cell>
        </row>
        <row r="11">
          <cell r="A11">
            <v>10101012802</v>
          </cell>
          <cell r="C11" t="str">
            <v>شركة مؤنس محمد الشايب للاعمال المدنية</v>
          </cell>
          <cell r="D11" t="str">
            <v>شركة مؤنس محمد الشايب للاعمال المدنية</v>
          </cell>
        </row>
        <row r="12">
          <cell r="A12">
            <v>10101013102</v>
          </cell>
          <cell r="C12" t="str">
            <v>جاري عملاء_مكتب وزارة الماليه بعسير - الهلاليه</v>
          </cell>
          <cell r="D12" t="str">
            <v>جاري عملاء_مكتب وزارة الماليه بعسير - الهلاليه</v>
          </cell>
        </row>
        <row r="13">
          <cell r="A13">
            <v>10101013401</v>
          </cell>
          <cell r="C13" t="str">
            <v>شركة فجن المتقدمة</v>
          </cell>
          <cell r="D13" t="str">
            <v>شركة فجن المتقدمة</v>
          </cell>
        </row>
        <row r="14">
          <cell r="A14">
            <v>10101013502</v>
          </cell>
          <cell r="C14" t="str">
            <v>جاري عملاء_شركة الكهرباء سكيكو- كلادينج_10040</v>
          </cell>
          <cell r="D14" t="str">
            <v>جاري عملاء_شركة الكهرباء سكيكو- كلادينج_10040</v>
          </cell>
        </row>
        <row r="15">
          <cell r="A15">
            <v>10101013505</v>
          </cell>
          <cell r="C15" t="str">
            <v>جاري عملاء_شركة الكهرباء سكيكو- زجاج_10039</v>
          </cell>
          <cell r="D15" t="str">
            <v>جاري عملاء_شركة الكهرباء سكيكو- زجاج_10039</v>
          </cell>
        </row>
        <row r="16">
          <cell r="A16">
            <v>10101013506</v>
          </cell>
          <cell r="C16" t="str">
            <v xml:space="preserve"> شركة شابورجي بالونجي ميد ايست المحدوده  </v>
          </cell>
          <cell r="D16" t="str">
            <v>شركة شابورجي بالونجي ميد ايست المحدوده</v>
          </cell>
        </row>
        <row r="17">
          <cell r="A17">
            <v>10101013701</v>
          </cell>
          <cell r="C17" t="str">
            <v>شركة السيف مهندسون ومقاولون</v>
          </cell>
          <cell r="D17" t="str">
            <v>شركة السيف مهندسون ومقاولون</v>
          </cell>
        </row>
        <row r="18">
          <cell r="A18">
            <v>10101014401</v>
          </cell>
          <cell r="C18" t="str">
            <v>شركة مجموعة الحقيط</v>
          </cell>
          <cell r="D18" t="str">
            <v>شركة مجموعة الحقيط</v>
          </cell>
        </row>
        <row r="19">
          <cell r="A19">
            <v>10101014501</v>
          </cell>
          <cell r="C19" t="str">
            <v>الشركة الاولي للمقاولات السعوديه</v>
          </cell>
          <cell r="D19" t="str">
            <v>الشركة الاولي للمقاولات السعوديه</v>
          </cell>
        </row>
        <row r="20">
          <cell r="A20">
            <v>10101014601</v>
          </cell>
          <cell r="C20" t="str">
            <v>شركة العراب للمقاولات</v>
          </cell>
          <cell r="D20" t="str">
            <v>شركة العراب للمقاولات</v>
          </cell>
        </row>
        <row r="21">
          <cell r="A21">
            <v>10101014801</v>
          </cell>
          <cell r="C21" t="str">
            <v>شركة ارميتال للصناعات المعدنيه المحدوده</v>
          </cell>
          <cell r="D21" t="str">
            <v>شركة ارميتال للصناعات المعدنيه المحدوده</v>
          </cell>
        </row>
        <row r="22">
          <cell r="A22">
            <v>10101014901</v>
          </cell>
          <cell r="C22" t="str">
            <v>شركة مرامر المحدودة</v>
          </cell>
          <cell r="D22" t="str">
            <v>شركة مرامر المحدودة</v>
          </cell>
        </row>
        <row r="23">
          <cell r="A23">
            <v>10101015803</v>
          </cell>
          <cell r="C23" t="str">
            <v>شركة بيجة السعودية المحدودة</v>
          </cell>
          <cell r="D23" t="str">
            <v>شركة بيجة السعودية المحدودة</v>
          </cell>
        </row>
        <row r="24">
          <cell r="A24">
            <v>10101016001</v>
          </cell>
          <cell r="C24" t="str">
            <v>شركة الراجحى للبناء والتعمير</v>
          </cell>
          <cell r="D24" t="str">
            <v>شركة الراجحى للبناء والتعمير</v>
          </cell>
        </row>
        <row r="25">
          <cell r="A25">
            <v>10101016201</v>
          </cell>
          <cell r="C25" t="str">
            <v>الآعمال المدنية المشروع المشترك</v>
          </cell>
          <cell r="D25" t="str">
            <v>الآعمال المدنية المشروع المشترك</v>
          </cell>
        </row>
        <row r="26">
          <cell r="A26">
            <v>10101016701</v>
          </cell>
          <cell r="C26" t="str">
            <v>المشروع المشترك للأعمال المدنية</v>
          </cell>
          <cell r="D26" t="str">
            <v>المشروع المشترك للأعمال المدنية</v>
          </cell>
        </row>
        <row r="27">
          <cell r="A27">
            <v>10101016801</v>
          </cell>
          <cell r="C27" t="str">
            <v>شركة امد العربية للاستثمار المحدودة</v>
          </cell>
          <cell r="D27" t="str">
            <v>شركة امد العربية للاستثمار المحدودة</v>
          </cell>
        </row>
        <row r="28">
          <cell r="A28">
            <v>10101016901</v>
          </cell>
          <cell r="C28" t="str">
            <v>شركة إدارة و تطوير مركز الملك عبدالله المالى</v>
          </cell>
          <cell r="D28" t="str">
            <v>شركة إدارة و تطوير مركز الملك عبدالله المالى</v>
          </cell>
        </row>
        <row r="29">
          <cell r="A29">
            <v>10101017001</v>
          </cell>
          <cell r="C29" t="str">
            <v>شركة وادي البناء للمقاولات العامة المحدودة</v>
          </cell>
          <cell r="D29" t="str">
            <v>شركة وادي البناء للمقاولات العامة المحدودة</v>
          </cell>
        </row>
        <row r="30">
          <cell r="A30">
            <v>10101017101</v>
          </cell>
          <cell r="C30" t="str">
            <v xml:space="preserve"> شركة مورجانتي العربية السعودية المحدودة</v>
          </cell>
          <cell r="D30" t="str">
            <v>شركة مورجانتي العربية السعودية المحدودة</v>
          </cell>
        </row>
        <row r="31">
          <cell r="A31">
            <v>10101017601</v>
          </cell>
          <cell r="C31" t="str">
            <v>شركة فريسينه السعودية العربية</v>
          </cell>
          <cell r="D31" t="str">
            <v>شركة فريسينه السعودية العربية</v>
          </cell>
        </row>
        <row r="32">
          <cell r="A32">
            <v>10101017701</v>
          </cell>
          <cell r="C32" t="str">
            <v>شركة التصميم والتنفيذ للمقاولات</v>
          </cell>
          <cell r="D32" t="str">
            <v>شركة التصميم والتنفيذ للمقاولات</v>
          </cell>
        </row>
        <row r="33">
          <cell r="A33">
            <v>10101017801</v>
          </cell>
          <cell r="C33" t="str">
            <v xml:space="preserve"> شركة المواطن الدولية </v>
          </cell>
          <cell r="D33" t="str">
            <v>شركة المواطن الدولية</v>
          </cell>
        </row>
        <row r="34">
          <cell r="A34">
            <v>10101018001</v>
          </cell>
          <cell r="C34" t="str">
            <v>شركة الخنينى العالمية</v>
          </cell>
          <cell r="D34" t="str">
            <v>شركة الخنينى العالمية</v>
          </cell>
        </row>
        <row r="35">
          <cell r="A35">
            <v>10101018101</v>
          </cell>
          <cell r="C35" t="str">
            <v>شركة التعفف للأعمال الكهربائية</v>
          </cell>
          <cell r="D35" t="str">
            <v>شركة التعفف للأعمال الكهربائية</v>
          </cell>
        </row>
        <row r="36">
          <cell r="A36">
            <v>10101018201</v>
          </cell>
          <cell r="C36" t="str">
            <v>شركة سفاري المحدوده</v>
          </cell>
          <cell r="D36" t="str">
            <v>شركة سفاري المحدوده</v>
          </cell>
        </row>
        <row r="37">
          <cell r="A37">
            <v>10101018301</v>
          </cell>
          <cell r="C37" t="str">
            <v>شركة يوسف مرون للمقاولات</v>
          </cell>
          <cell r="D37" t="str">
            <v>شركة يوسف مرون للمقاولات</v>
          </cell>
        </row>
        <row r="38">
          <cell r="A38">
            <v>10101018401</v>
          </cell>
          <cell r="C38" t="str">
            <v>شركة غنيم الدولية لاعمال المقاولات المحدودة</v>
          </cell>
          <cell r="D38" t="str">
            <v>شركة غنيم الدولية لاعمال المقاولات المحدودة</v>
          </cell>
        </row>
        <row r="39">
          <cell r="A39">
            <v>10101018601</v>
          </cell>
          <cell r="C39" t="str">
            <v>شركة الفوزان للتجارة و المقاولات العامة</v>
          </cell>
          <cell r="D39" t="str">
            <v>شركة الفوزان للتجارة و المقاولات العامة</v>
          </cell>
        </row>
        <row r="40">
          <cell r="A40">
            <v>10101018701</v>
          </cell>
          <cell r="C40" t="str">
            <v>شركة رضايات المحدودة - قسم الانشاءات والصيانة</v>
          </cell>
          <cell r="D40" t="str">
            <v>شركة رضايات المحدودة - قسم الانشاءات والصيانة</v>
          </cell>
        </row>
        <row r="41">
          <cell r="A41">
            <v>10101018801</v>
          </cell>
          <cell r="C41" t="str">
            <v xml:space="preserve"> شركة الكفاح للمقاولات العامة</v>
          </cell>
          <cell r="D41" t="str">
            <v>شركة الكفاح للمقاولات العامة</v>
          </cell>
        </row>
        <row r="42">
          <cell r="A42">
            <v>10101018901</v>
          </cell>
          <cell r="C42" t="str">
            <v xml:space="preserve"> شركة بايتور السعودية العربية للانشاءات</v>
          </cell>
          <cell r="D42" t="str">
            <v>شركة بايتور السعودية العربية للانشاءات</v>
          </cell>
        </row>
        <row r="43">
          <cell r="A43">
            <v>10101019001</v>
          </cell>
          <cell r="C43" t="str">
            <v>شركة قادة البناء الحديث المحدودة</v>
          </cell>
          <cell r="D43" t="str">
            <v>شركة قادة البناء الحديث المحدودة</v>
          </cell>
        </row>
        <row r="44">
          <cell r="A44">
            <v>10101019101</v>
          </cell>
          <cell r="C44" t="str">
            <v xml:space="preserve">شركة شرق الدلتا السعودية المحدودة </v>
          </cell>
          <cell r="D44" t="str">
            <v>شركة شرق الدلتا السعودية المحدودة</v>
          </cell>
        </row>
        <row r="45">
          <cell r="A45">
            <v>10101019501</v>
          </cell>
          <cell r="C45" t="str">
            <v>جاري عملاء _ فيلا خاصه ناصر العسيري</v>
          </cell>
          <cell r="D45" t="str">
            <v>جاري عملاء _ فيلا خاصه ناصر العسيري</v>
          </cell>
        </row>
        <row r="46">
          <cell r="A46">
            <v>10101019801</v>
          </cell>
          <cell r="C46" t="str">
            <v>شركه شيد المحدوده</v>
          </cell>
          <cell r="D46" t="str">
            <v>شركه شيد المحدوده</v>
          </cell>
        </row>
        <row r="47">
          <cell r="A47">
            <v>10101020001</v>
          </cell>
          <cell r="C47" t="str">
            <v xml:space="preserve"> شركة مجموعة الدكتور سليمان الحبيب للخدمات الطبية</v>
          </cell>
          <cell r="D47" t="str">
            <v>شركة مجموعة الدكتور سليمان الحبيب للخدمات الطبية</v>
          </cell>
        </row>
        <row r="48">
          <cell r="A48">
            <v>10101021001</v>
          </cell>
          <cell r="C48" t="str">
            <v>جاري عملاء_ عبدالعزيز بن محمد بن حماد عنيق</v>
          </cell>
          <cell r="D48" t="str">
            <v>جاري عملاء_ عبدالعزيز بن محمد بن حماد عنيق</v>
          </cell>
        </row>
        <row r="49">
          <cell r="A49">
            <v>10101022001</v>
          </cell>
          <cell r="C49" t="str">
            <v>شركة سرعة الانجاز للصناعة</v>
          </cell>
          <cell r="D49" t="str">
            <v>شركة سرعة الانجاز للصناعة</v>
          </cell>
        </row>
        <row r="50">
          <cell r="A50">
            <v>10101023001</v>
          </cell>
          <cell r="C50" t="str">
            <v>شركة طرفة الابداع لاقامة و تنظيم المعارض</v>
          </cell>
          <cell r="D50" t="str">
            <v>شركة طرفة الابداع لاقامة و تنظيم المعارض</v>
          </cell>
        </row>
        <row r="51">
          <cell r="A51">
            <v>10101024001</v>
          </cell>
          <cell r="C51" t="str">
            <v>شركة احمد محمد السيف واولادة للتجارة والاستثمار</v>
          </cell>
          <cell r="D51" t="str">
            <v>شركة احمد محمد السيف واولادة للتجارة والاستثمار</v>
          </cell>
        </row>
        <row r="52">
          <cell r="A52">
            <v>10101026002</v>
          </cell>
          <cell r="C52" t="str">
            <v xml:space="preserve"> شركة محمد محمد الراشد للتجارة والمقاولات</v>
          </cell>
          <cell r="D52" t="str">
            <v>شركة محمد محمد الراشد للتجارة والمقاولات</v>
          </cell>
        </row>
        <row r="53">
          <cell r="A53">
            <v>10101027001</v>
          </cell>
          <cell r="C53" t="str">
            <v>شركة قطوف الجزيره للاستثمار والتجارة</v>
          </cell>
          <cell r="D53" t="str">
            <v>شركة قطوف الجزيره للاستثمار والتجارة</v>
          </cell>
        </row>
        <row r="54">
          <cell r="A54">
            <v>10101028001</v>
          </cell>
          <cell r="C54" t="str">
            <v>شركة وسائل التعمير للمقاولات</v>
          </cell>
          <cell r="D54" t="str">
            <v>شركة وسائل التعمير للمقاولات</v>
          </cell>
        </row>
        <row r="55">
          <cell r="A55">
            <v>10101029001</v>
          </cell>
          <cell r="C55" t="str">
            <v>شركة مديدة للرعاية الطبية</v>
          </cell>
          <cell r="D55" t="str">
            <v>شركة مديدة للرعاية الطبية</v>
          </cell>
        </row>
        <row r="56">
          <cell r="A56">
            <v>10101030001</v>
          </cell>
          <cell r="C56" t="str">
            <v>شركة نسما للصناعات المتحدة</v>
          </cell>
          <cell r="D56" t="str">
            <v>شركة نسما للصناعات المتحدة</v>
          </cell>
        </row>
        <row r="57">
          <cell r="A57">
            <v>10101031001</v>
          </cell>
          <cell r="C57" t="str">
            <v>شركة مدل بيست</v>
          </cell>
          <cell r="D57" t="str">
            <v>شركة مدل بيست</v>
          </cell>
        </row>
        <row r="58">
          <cell r="A58">
            <v>10101032001</v>
          </cell>
          <cell r="C58" t="str">
            <v>شركه اساس الثبات التجاريه</v>
          </cell>
          <cell r="D58" t="str">
            <v>شركه اساس الثبات التجاريه</v>
          </cell>
        </row>
      </sheetData>
      <sheetData sheetId="2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hmed Abuouf" refreshedDate="45353.406542476849" createdVersion="8" refreshedVersion="8" minRefreshableVersion="3" recordCount="12" xr:uid="{73DD9AB2-1FF5-4520-A866-A00FD2D7795F}">
  <cacheSource type="worksheet">
    <worksheetSource ref="B2:M14" sheet="Sheet5"/>
  </cacheSource>
  <cacheFields count="16">
    <cacheField name="COST CENTER CODE" numFmtId="49">
      <sharedItems containsSemiMixedTypes="0" containsString="0" containsNumber="1" containsInteger="1" minValue="10077" maxValue="10265" count="2">
        <n v="10077"/>
        <n v="10265"/>
      </sharedItems>
    </cacheField>
    <cacheField name="Project Name " numFmtId="164">
      <sharedItems/>
    </cacheField>
    <cacheField name="main contractor " numFmtId="164">
      <sharedItems/>
    </cacheField>
    <cacheField name="Engineer" numFmtId="164">
      <sharedItems containsBlank="1"/>
    </cacheField>
    <cacheField name="TOTAL WORKS" numFmtId="43">
      <sharedItems containsSemiMixedTypes="0" containsString="0" containsNumber="1" minValue="122724.67" maxValue="8994603.5999999996" count="8">
        <n v="190500.6"/>
        <n v="122724.67"/>
        <n v="276619.86"/>
        <n v="153895.20000000001"/>
        <n v="2248650.9"/>
        <n v="4497301.8"/>
        <n v="6745952.7000000002"/>
        <n v="8994603.5999999996"/>
      </sharedItems>
    </cacheField>
    <cacheField name="ADV. PAYMENT" numFmtId="43">
      <sharedItems containsSemiMixedTypes="0" containsString="0" containsNumber="1" minValue="24544.934000000001" maxValue="2698381.0799999996" count="8">
        <n v="38100.120000000003"/>
        <n v="24544.934000000001"/>
        <n v="55323.972000000002"/>
        <n v="30779.040000000005"/>
        <n v="674595.2699999999"/>
        <n v="1349190.5399999998"/>
        <n v="2023785.81"/>
        <n v="2698381.0799999996"/>
      </sharedItems>
    </cacheField>
    <cacheField name="RETENTION" numFmtId="43">
      <sharedItems containsSemiMixedTypes="0" containsString="0" containsNumber="1" minValue="12272.467000000001" maxValue="899460.36" count="8">
        <n v="19050.060000000001"/>
        <n v="12272.467000000001"/>
        <n v="27661.986000000001"/>
        <n v="15389.520000000002"/>
        <n v="224865.09"/>
        <n v="449730.18"/>
        <n v="674595.27"/>
        <n v="899460.36"/>
      </sharedItems>
    </cacheField>
    <cacheField name="VAT" numFmtId="43">
      <sharedItems containsSemiMixedTypes="0" containsString="0" containsNumber="1" minValue="17181.453799999999" maxValue="944433.37799999991"/>
    </cacheField>
    <cacheField name="NET AMUNT DUE" numFmtId="43">
      <sharedItems containsSemiMixedTypes="0" containsString="0" containsNumber="1" minValue="103088.7228" maxValue="6341195.5379999988"/>
    </cacheField>
    <cacheField name="From" numFmtId="165">
      <sharedItems containsSemiMixedTypes="0" containsNonDate="0" containsDate="1" containsString="0" minDate="2024-01-01T00:00:00" maxDate="2024-12-02T00:00:00" count="12">
        <d v="2024-01-01T00:00:00"/>
        <d v="2024-02-01T00:00:00"/>
        <d v="2024-03-01T00:00:00"/>
        <d v="2024-04-01T00:00:00"/>
        <d v="2024-05-01T00:00:00"/>
        <d v="2024-06-01T00:00:00"/>
        <d v="2024-07-01T00:00:00"/>
        <d v="2024-08-01T00:00:00"/>
        <d v="2024-09-01T00:00:00"/>
        <d v="2024-10-01T00:00:00"/>
        <d v="2024-11-01T00:00:00"/>
        <d v="2024-12-01T00:00:00"/>
      </sharedItems>
      <fieldGroup par="13"/>
    </cacheField>
    <cacheField name="Untill" numFmtId="165">
      <sharedItems containsSemiMixedTypes="0" containsNonDate="0" containsDate="1" containsString="0" minDate="2024-01-31T00:00:00" maxDate="2025-01-01T00:00:00" count="12">
        <d v="2024-01-31T00:00:00"/>
        <d v="2024-02-29T00:00:00"/>
        <d v="2024-03-31T00:00:00"/>
        <d v="2024-04-30T00:00:00"/>
        <d v="2024-05-31T00:00:00"/>
        <d v="2024-06-30T00:00:00"/>
        <d v="2024-07-31T00:00:00"/>
        <d v="2024-08-31T00:00:00"/>
        <d v="2024-09-30T00:00:00"/>
        <d v="2024-10-31T00:00:00"/>
        <d v="2024-11-30T00:00:00"/>
        <d v="2024-12-31T00:00:00"/>
      </sharedItems>
      <fieldGroup par="15"/>
    </cacheField>
    <cacheField name="Due Date" numFmtId="165">
      <sharedItems containsSemiMixedTypes="0" containsNonDate="0" containsDate="1" containsString="0" minDate="2024-02-07T00:00:00" maxDate="2025-01-31T00:00:00"/>
    </cacheField>
    <cacheField name="Days (From)" numFmtId="0" databaseField="0">
      <fieldGroup base="9">
        <rangePr groupBy="days" startDate="2024-01-01T00:00:00" endDate="2024-12-02T00:00:00"/>
        <groupItems count="368">
          <s v="&lt;01/01/2024"/>
          <s v="01-يناير"/>
          <s v="02-يناير"/>
          <s v="03-يناير"/>
          <s v="04-يناير"/>
          <s v="05-يناير"/>
          <s v="06-يناير"/>
          <s v="07-يناير"/>
          <s v="08-يناير"/>
          <s v="09-يناير"/>
          <s v="10-يناير"/>
          <s v="11-يناير"/>
          <s v="12-يناير"/>
          <s v="13-يناير"/>
          <s v="14-يناير"/>
          <s v="15-يناير"/>
          <s v="16-يناير"/>
          <s v="17-يناير"/>
          <s v="18-يناير"/>
          <s v="19-يناير"/>
          <s v="20-يناير"/>
          <s v="21-يناير"/>
          <s v="22-يناير"/>
          <s v="23-يناير"/>
          <s v="24-يناير"/>
          <s v="25-يناير"/>
          <s v="26-يناير"/>
          <s v="27-يناير"/>
          <s v="28-يناير"/>
          <s v="29-يناير"/>
          <s v="30-يناير"/>
          <s v="31-يناير"/>
          <s v="01-فبراير"/>
          <s v="02-فبراير"/>
          <s v="03-فبراير"/>
          <s v="04-فبراير"/>
          <s v="05-فبراير"/>
          <s v="06-فبراير"/>
          <s v="07-فبراير"/>
          <s v="08-فبراير"/>
          <s v="09-فبراير"/>
          <s v="10-فبراير"/>
          <s v="11-فبراير"/>
          <s v="12-فبراير"/>
          <s v="13-فبراير"/>
          <s v="14-فبراير"/>
          <s v="15-فبراير"/>
          <s v="16-فبراير"/>
          <s v="17-فبراير"/>
          <s v="18-فبراير"/>
          <s v="19-فبراير"/>
          <s v="20-فبراير"/>
          <s v="21-فبراير"/>
          <s v="22-فبراير"/>
          <s v="23-فبراير"/>
          <s v="24-فبراير"/>
          <s v="25-فبراير"/>
          <s v="26-فبراير"/>
          <s v="27-فبراير"/>
          <s v="28-فبراير"/>
          <s v="29-فبراير"/>
          <s v="01-مارس"/>
          <s v="02-مارس"/>
          <s v="03-مارس"/>
          <s v="04-مارس"/>
          <s v="05-مارس"/>
          <s v="06-مارس"/>
          <s v="07-مارس"/>
          <s v="08-مارس"/>
          <s v="09-مارس"/>
          <s v="10-مارس"/>
          <s v="11-مارس"/>
          <s v="12-مارس"/>
          <s v="13-مارس"/>
          <s v="14-مارس"/>
          <s v="15-مارس"/>
          <s v="16-مارس"/>
          <s v="17-مارس"/>
          <s v="18-مارس"/>
          <s v="19-مارس"/>
          <s v="20-مارس"/>
          <s v="21-مارس"/>
          <s v="22-مارس"/>
          <s v="23-مارس"/>
          <s v="24-مارس"/>
          <s v="25-مارس"/>
          <s v="26-مارس"/>
          <s v="27-مارس"/>
          <s v="28-مارس"/>
          <s v="29-مارس"/>
          <s v="30-مارس"/>
          <s v="31-مارس"/>
          <s v="01-أبريل"/>
          <s v="02-أبريل"/>
          <s v="03-أبريل"/>
          <s v="04-أبريل"/>
          <s v="05-أبريل"/>
          <s v="06-أبريل"/>
          <s v="07-أبريل"/>
          <s v="08-أبريل"/>
          <s v="09-أبريل"/>
          <s v="10-أبريل"/>
          <s v="11-أبريل"/>
          <s v="12-أبريل"/>
          <s v="13-أبريل"/>
          <s v="14-أبريل"/>
          <s v="15-أبريل"/>
          <s v="16-أبريل"/>
          <s v="17-أبريل"/>
          <s v="18-أبريل"/>
          <s v="19-أبريل"/>
          <s v="20-أبريل"/>
          <s v="21-أبريل"/>
          <s v="22-أبريل"/>
          <s v="23-أبريل"/>
          <s v="24-أبريل"/>
          <s v="25-أبريل"/>
          <s v="26-أبريل"/>
          <s v="27-أبريل"/>
          <s v="28-أبريل"/>
          <s v="29-أبريل"/>
          <s v="30-أبريل"/>
          <s v="01-مايو"/>
          <s v="02-مايو"/>
          <s v="03-مايو"/>
          <s v="04-مايو"/>
          <s v="05-مايو"/>
          <s v="06-مايو"/>
          <s v="07-مايو"/>
          <s v="08-مايو"/>
          <s v="09-مايو"/>
          <s v="10-مايو"/>
          <s v="11-مايو"/>
          <s v="12-مايو"/>
          <s v="13-مايو"/>
          <s v="14-مايو"/>
          <s v="15-مايو"/>
          <s v="16-مايو"/>
          <s v="17-مايو"/>
          <s v="18-مايو"/>
          <s v="19-مايو"/>
          <s v="20-مايو"/>
          <s v="21-مايو"/>
          <s v="22-مايو"/>
          <s v="23-مايو"/>
          <s v="24-مايو"/>
          <s v="25-مايو"/>
          <s v="26-مايو"/>
          <s v="27-مايو"/>
          <s v="28-مايو"/>
          <s v="29-مايو"/>
          <s v="30-مايو"/>
          <s v="31-مايو"/>
          <s v="01-يونيو"/>
          <s v="02-يونيو"/>
          <s v="03-يونيو"/>
          <s v="04-يونيو"/>
          <s v="05-يونيو"/>
          <s v="06-يونيو"/>
          <s v="07-يونيو"/>
          <s v="08-يونيو"/>
          <s v="09-يونيو"/>
          <s v="10-يونيو"/>
          <s v="11-يونيو"/>
          <s v="12-يونيو"/>
          <s v="13-يونيو"/>
          <s v="14-يونيو"/>
          <s v="15-يونيو"/>
          <s v="16-يونيو"/>
          <s v="17-يونيو"/>
          <s v="18-يونيو"/>
          <s v="19-يونيو"/>
          <s v="20-يونيو"/>
          <s v="21-يونيو"/>
          <s v="22-يونيو"/>
          <s v="23-يونيو"/>
          <s v="24-يونيو"/>
          <s v="25-يونيو"/>
          <s v="26-يونيو"/>
          <s v="27-يونيو"/>
          <s v="28-يونيو"/>
          <s v="29-يونيو"/>
          <s v="30-يونيو"/>
          <s v="01-يوليو"/>
          <s v="02-يوليو"/>
          <s v="03-يوليو"/>
          <s v="04-يوليو"/>
          <s v="05-يوليو"/>
          <s v="06-يوليو"/>
          <s v="07-يوليو"/>
          <s v="08-يوليو"/>
          <s v="09-يوليو"/>
          <s v="10-يوليو"/>
          <s v="11-يوليو"/>
          <s v="12-يوليو"/>
          <s v="13-يوليو"/>
          <s v="14-يوليو"/>
          <s v="15-يوليو"/>
          <s v="16-يوليو"/>
          <s v="17-يوليو"/>
          <s v="18-يوليو"/>
          <s v="19-يوليو"/>
          <s v="20-يوليو"/>
          <s v="21-يوليو"/>
          <s v="22-يوليو"/>
          <s v="23-يوليو"/>
          <s v="24-يوليو"/>
          <s v="25-يوليو"/>
          <s v="26-يوليو"/>
          <s v="27-يوليو"/>
          <s v="28-يوليو"/>
          <s v="29-يوليو"/>
          <s v="30-يوليو"/>
          <s v="31-يوليو"/>
          <s v="01-أغسطس"/>
          <s v="02-أغسطس"/>
          <s v="03-أغسطس"/>
          <s v="04-أغسطس"/>
          <s v="05-أغسطس"/>
          <s v="06-أغسطس"/>
          <s v="07-أغسطس"/>
          <s v="08-أغسطس"/>
          <s v="09-أغسطس"/>
          <s v="10-أغسطس"/>
          <s v="11-أغسطس"/>
          <s v="12-أغسطس"/>
          <s v="13-أغسطس"/>
          <s v="14-أغسطس"/>
          <s v="15-أغسطس"/>
          <s v="16-أغسطس"/>
          <s v="17-أغسطس"/>
          <s v="18-أغسطس"/>
          <s v="19-أغسطس"/>
          <s v="20-أغسطس"/>
          <s v="21-أغسطس"/>
          <s v="22-أغسطس"/>
          <s v="23-أغسطس"/>
          <s v="24-أغسطس"/>
          <s v="25-أغسطس"/>
          <s v="26-أغسطس"/>
          <s v="27-أغسطس"/>
          <s v="28-أغسطس"/>
          <s v="29-أغسطس"/>
          <s v="30-أغسطس"/>
          <s v="31-أغسطس"/>
          <s v="01-سبتمبر"/>
          <s v="02-سبتمبر"/>
          <s v="03-سبتمبر"/>
          <s v="04-سبتمبر"/>
          <s v="05-سبتمبر"/>
          <s v="06-سبتمبر"/>
          <s v="07-سبتمبر"/>
          <s v="08-سبتمبر"/>
          <s v="09-سبتمبر"/>
          <s v="10-سبتمبر"/>
          <s v="11-سبتمبر"/>
          <s v="12-سبتمبر"/>
          <s v="13-سبتمبر"/>
          <s v="14-سبتمبر"/>
          <s v="15-سبتمبر"/>
          <s v="16-سبتمبر"/>
          <s v="17-سبتمبر"/>
          <s v="18-سبتمبر"/>
          <s v="19-سبتمبر"/>
          <s v="20-سبتمبر"/>
          <s v="21-سبتمبر"/>
          <s v="22-سبتمبر"/>
          <s v="23-سبتمبر"/>
          <s v="24-سبتمبر"/>
          <s v="25-سبتمبر"/>
          <s v="26-سبتمبر"/>
          <s v="27-سبتمبر"/>
          <s v="28-سبتمبر"/>
          <s v="29-سبتمبر"/>
          <s v="30-سبتمبر"/>
          <s v="01-أكتوبر"/>
          <s v="02-أكتوبر"/>
          <s v="03-أكتوبر"/>
          <s v="04-أكتوبر"/>
          <s v="05-أكتوبر"/>
          <s v="06-أكتوبر"/>
          <s v="07-أكتوبر"/>
          <s v="08-أكتوبر"/>
          <s v="09-أكتوبر"/>
          <s v="10-أكتوبر"/>
          <s v="11-أكتوبر"/>
          <s v="12-أكتوبر"/>
          <s v="13-أكتوبر"/>
          <s v="14-أكتوبر"/>
          <s v="15-أكتوبر"/>
          <s v="16-أكتوبر"/>
          <s v="17-أكتوبر"/>
          <s v="18-أكتوبر"/>
          <s v="19-أكتوبر"/>
          <s v="20-أكتوبر"/>
          <s v="21-أكتوبر"/>
          <s v="22-أكتوبر"/>
          <s v="23-أكتوبر"/>
          <s v="24-أكتوبر"/>
          <s v="25-أكتوبر"/>
          <s v="26-أكتوبر"/>
          <s v="27-أكتوبر"/>
          <s v="28-أكتوبر"/>
          <s v="29-أكتوبر"/>
          <s v="30-أكتوبر"/>
          <s v="31-أكتوبر"/>
          <s v="01-نوفمبر"/>
          <s v="02-نوفمبر"/>
          <s v="03-نوفمبر"/>
          <s v="04-نوفمبر"/>
          <s v="05-نوفمبر"/>
          <s v="06-نوفمبر"/>
          <s v="07-نوفمبر"/>
          <s v="08-نوفمبر"/>
          <s v="09-نوفمبر"/>
          <s v="10-نوفمبر"/>
          <s v="11-نوفمبر"/>
          <s v="12-نوفمبر"/>
          <s v="13-نوفمبر"/>
          <s v="14-نوفمبر"/>
          <s v="15-نوفمبر"/>
          <s v="16-نوفمبر"/>
          <s v="17-نوفمبر"/>
          <s v="18-نوفمبر"/>
          <s v="19-نوفمبر"/>
          <s v="20-نوفمبر"/>
          <s v="21-نوفمبر"/>
          <s v="22-نوفمبر"/>
          <s v="23-نوفمبر"/>
          <s v="24-نوفمبر"/>
          <s v="25-نوفمبر"/>
          <s v="26-نوفمبر"/>
          <s v="27-نوفمبر"/>
          <s v="28-نوفمبر"/>
          <s v="29-نوفمبر"/>
          <s v="30-نوفمبر"/>
          <s v="01-ديسمبر"/>
          <s v="02-ديسمبر"/>
          <s v="03-ديسمبر"/>
          <s v="04-ديسمبر"/>
          <s v="05-ديسمبر"/>
          <s v="06-ديسمبر"/>
          <s v="07-ديسمبر"/>
          <s v="08-ديسمبر"/>
          <s v="09-ديسمبر"/>
          <s v="10-ديسمبر"/>
          <s v="11-ديسمبر"/>
          <s v="12-ديسمبر"/>
          <s v="13-ديسمبر"/>
          <s v="14-ديسمبر"/>
          <s v="15-ديسمبر"/>
          <s v="16-ديسمبر"/>
          <s v="17-ديسمبر"/>
          <s v="18-ديسمبر"/>
          <s v="19-ديسمبر"/>
          <s v="20-ديسمبر"/>
          <s v="21-ديسمبر"/>
          <s v="22-ديسمبر"/>
          <s v="23-ديسمبر"/>
          <s v="24-ديسمبر"/>
          <s v="25-ديسمبر"/>
          <s v="26-ديسمبر"/>
          <s v="27-ديسمبر"/>
          <s v="28-ديسمبر"/>
          <s v="29-ديسمبر"/>
          <s v="30-ديسمبر"/>
          <s v="31-ديسمبر"/>
          <s v="&gt;02/12/2024"/>
        </groupItems>
      </fieldGroup>
    </cacheField>
    <cacheField name="Months (From)" numFmtId="0" databaseField="0">
      <fieldGroup base="9">
        <rangePr groupBy="months" startDate="2024-01-01T00:00:00" endDate="2024-12-02T00:00:00"/>
        <groupItems count="14">
          <s v="&lt;01/01/2024"/>
          <s v="يناير"/>
          <s v="فبراير"/>
          <s v="مارس"/>
          <s v="أبريل"/>
          <s v="مايو"/>
          <s v="يونيو"/>
          <s v="يوليو"/>
          <s v="أغسطس"/>
          <s v="سبتمبر"/>
          <s v="أكتوبر"/>
          <s v="نوفمبر"/>
          <s v="ديسمبر"/>
          <s v="&gt;02/12/2024"/>
        </groupItems>
      </fieldGroup>
    </cacheField>
    <cacheField name="Days (Untill)" numFmtId="0" databaseField="0">
      <fieldGroup base="10">
        <rangePr groupBy="days" startDate="2024-01-31T00:00:00" endDate="2025-01-01T00:00:00"/>
        <groupItems count="368">
          <s v="&lt;31/01/2024"/>
          <s v="01-يناير"/>
          <s v="02-يناير"/>
          <s v="03-يناير"/>
          <s v="04-يناير"/>
          <s v="05-يناير"/>
          <s v="06-يناير"/>
          <s v="07-يناير"/>
          <s v="08-يناير"/>
          <s v="09-يناير"/>
          <s v="10-يناير"/>
          <s v="11-يناير"/>
          <s v="12-يناير"/>
          <s v="13-يناير"/>
          <s v="14-يناير"/>
          <s v="15-يناير"/>
          <s v="16-يناير"/>
          <s v="17-يناير"/>
          <s v="18-يناير"/>
          <s v="19-يناير"/>
          <s v="20-يناير"/>
          <s v="21-يناير"/>
          <s v="22-يناير"/>
          <s v="23-يناير"/>
          <s v="24-يناير"/>
          <s v="25-يناير"/>
          <s v="26-يناير"/>
          <s v="27-يناير"/>
          <s v="28-يناير"/>
          <s v="29-يناير"/>
          <s v="30-يناير"/>
          <s v="31-يناير"/>
          <s v="01-فبراير"/>
          <s v="02-فبراير"/>
          <s v="03-فبراير"/>
          <s v="04-فبراير"/>
          <s v="05-فبراير"/>
          <s v="06-فبراير"/>
          <s v="07-فبراير"/>
          <s v="08-فبراير"/>
          <s v="09-فبراير"/>
          <s v="10-فبراير"/>
          <s v="11-فبراير"/>
          <s v="12-فبراير"/>
          <s v="13-فبراير"/>
          <s v="14-فبراير"/>
          <s v="15-فبراير"/>
          <s v="16-فبراير"/>
          <s v="17-فبراير"/>
          <s v="18-فبراير"/>
          <s v="19-فبراير"/>
          <s v="20-فبراير"/>
          <s v="21-فبراير"/>
          <s v="22-فبراير"/>
          <s v="23-فبراير"/>
          <s v="24-فبراير"/>
          <s v="25-فبراير"/>
          <s v="26-فبراير"/>
          <s v="27-فبراير"/>
          <s v="28-فبراير"/>
          <s v="29-فبراير"/>
          <s v="01-مارس"/>
          <s v="02-مارس"/>
          <s v="03-مارس"/>
          <s v="04-مارس"/>
          <s v="05-مارس"/>
          <s v="06-مارس"/>
          <s v="07-مارس"/>
          <s v="08-مارس"/>
          <s v="09-مارس"/>
          <s v="10-مارس"/>
          <s v="11-مارس"/>
          <s v="12-مارس"/>
          <s v="13-مارس"/>
          <s v="14-مارس"/>
          <s v="15-مارس"/>
          <s v="16-مارس"/>
          <s v="17-مارس"/>
          <s v="18-مارس"/>
          <s v="19-مارس"/>
          <s v="20-مارس"/>
          <s v="21-مارس"/>
          <s v="22-مارس"/>
          <s v="23-مارس"/>
          <s v="24-مارس"/>
          <s v="25-مارس"/>
          <s v="26-مارس"/>
          <s v="27-مارس"/>
          <s v="28-مارس"/>
          <s v="29-مارس"/>
          <s v="30-مارس"/>
          <s v="31-مارس"/>
          <s v="01-أبريل"/>
          <s v="02-أبريل"/>
          <s v="03-أبريل"/>
          <s v="04-أبريل"/>
          <s v="05-أبريل"/>
          <s v="06-أبريل"/>
          <s v="07-أبريل"/>
          <s v="08-أبريل"/>
          <s v="09-أبريل"/>
          <s v="10-أبريل"/>
          <s v="11-أبريل"/>
          <s v="12-أبريل"/>
          <s v="13-أبريل"/>
          <s v="14-أبريل"/>
          <s v="15-أبريل"/>
          <s v="16-أبريل"/>
          <s v="17-أبريل"/>
          <s v="18-أبريل"/>
          <s v="19-أبريل"/>
          <s v="20-أبريل"/>
          <s v="21-أبريل"/>
          <s v="22-أبريل"/>
          <s v="23-أبريل"/>
          <s v="24-أبريل"/>
          <s v="25-أبريل"/>
          <s v="26-أبريل"/>
          <s v="27-أبريل"/>
          <s v="28-أبريل"/>
          <s v="29-أبريل"/>
          <s v="30-أبريل"/>
          <s v="01-مايو"/>
          <s v="02-مايو"/>
          <s v="03-مايو"/>
          <s v="04-مايو"/>
          <s v="05-مايو"/>
          <s v="06-مايو"/>
          <s v="07-مايو"/>
          <s v="08-مايو"/>
          <s v="09-مايو"/>
          <s v="10-مايو"/>
          <s v="11-مايو"/>
          <s v="12-مايو"/>
          <s v="13-مايو"/>
          <s v="14-مايو"/>
          <s v="15-مايو"/>
          <s v="16-مايو"/>
          <s v="17-مايو"/>
          <s v="18-مايو"/>
          <s v="19-مايو"/>
          <s v="20-مايو"/>
          <s v="21-مايو"/>
          <s v="22-مايو"/>
          <s v="23-مايو"/>
          <s v="24-مايو"/>
          <s v="25-مايو"/>
          <s v="26-مايو"/>
          <s v="27-مايو"/>
          <s v="28-مايو"/>
          <s v="29-مايو"/>
          <s v="30-مايو"/>
          <s v="31-مايو"/>
          <s v="01-يونيو"/>
          <s v="02-يونيو"/>
          <s v="03-يونيو"/>
          <s v="04-يونيو"/>
          <s v="05-يونيو"/>
          <s v="06-يونيو"/>
          <s v="07-يونيو"/>
          <s v="08-يونيو"/>
          <s v="09-يونيو"/>
          <s v="10-يونيو"/>
          <s v="11-يونيو"/>
          <s v="12-يونيو"/>
          <s v="13-يونيو"/>
          <s v="14-يونيو"/>
          <s v="15-يونيو"/>
          <s v="16-يونيو"/>
          <s v="17-يونيو"/>
          <s v="18-يونيو"/>
          <s v="19-يونيو"/>
          <s v="20-يونيو"/>
          <s v="21-يونيو"/>
          <s v="22-يونيو"/>
          <s v="23-يونيو"/>
          <s v="24-يونيو"/>
          <s v="25-يونيو"/>
          <s v="26-يونيو"/>
          <s v="27-يونيو"/>
          <s v="28-يونيو"/>
          <s v="29-يونيو"/>
          <s v="30-يونيو"/>
          <s v="01-يوليو"/>
          <s v="02-يوليو"/>
          <s v="03-يوليو"/>
          <s v="04-يوليو"/>
          <s v="05-يوليو"/>
          <s v="06-يوليو"/>
          <s v="07-يوليو"/>
          <s v="08-يوليو"/>
          <s v="09-يوليو"/>
          <s v="10-يوليو"/>
          <s v="11-يوليو"/>
          <s v="12-يوليو"/>
          <s v="13-يوليو"/>
          <s v="14-يوليو"/>
          <s v="15-يوليو"/>
          <s v="16-يوليو"/>
          <s v="17-يوليو"/>
          <s v="18-يوليو"/>
          <s v="19-يوليو"/>
          <s v="20-يوليو"/>
          <s v="21-يوليو"/>
          <s v="22-يوليو"/>
          <s v="23-يوليو"/>
          <s v="24-يوليو"/>
          <s v="25-يوليو"/>
          <s v="26-يوليو"/>
          <s v="27-يوليو"/>
          <s v="28-يوليو"/>
          <s v="29-يوليو"/>
          <s v="30-يوليو"/>
          <s v="31-يوليو"/>
          <s v="01-أغسطس"/>
          <s v="02-أغسطس"/>
          <s v="03-أغسطس"/>
          <s v="04-أغسطس"/>
          <s v="05-أغسطس"/>
          <s v="06-أغسطس"/>
          <s v="07-أغسطس"/>
          <s v="08-أغسطس"/>
          <s v="09-أغسطس"/>
          <s v="10-أغسطس"/>
          <s v="11-أغسطس"/>
          <s v="12-أغسطس"/>
          <s v="13-أغسطس"/>
          <s v="14-أغسطس"/>
          <s v="15-أغسطس"/>
          <s v="16-أغسطس"/>
          <s v="17-أغسطس"/>
          <s v="18-أغسطس"/>
          <s v="19-أغسطس"/>
          <s v="20-أغسطس"/>
          <s v="21-أغسطس"/>
          <s v="22-أغسطس"/>
          <s v="23-أغسطس"/>
          <s v="24-أغسطس"/>
          <s v="25-أغسطس"/>
          <s v="26-أغسطس"/>
          <s v="27-أغسطس"/>
          <s v="28-أغسطس"/>
          <s v="29-أغسطس"/>
          <s v="30-أغسطس"/>
          <s v="31-أغسطس"/>
          <s v="01-سبتمبر"/>
          <s v="02-سبتمبر"/>
          <s v="03-سبتمبر"/>
          <s v="04-سبتمبر"/>
          <s v="05-سبتمبر"/>
          <s v="06-سبتمبر"/>
          <s v="07-سبتمبر"/>
          <s v="08-سبتمبر"/>
          <s v="09-سبتمبر"/>
          <s v="10-سبتمبر"/>
          <s v="11-سبتمبر"/>
          <s v="12-سبتمبر"/>
          <s v="13-سبتمبر"/>
          <s v="14-سبتمبر"/>
          <s v="15-سبتمبر"/>
          <s v="16-سبتمبر"/>
          <s v="17-سبتمبر"/>
          <s v="18-سبتمبر"/>
          <s v="19-سبتمبر"/>
          <s v="20-سبتمبر"/>
          <s v="21-سبتمبر"/>
          <s v="22-سبتمبر"/>
          <s v="23-سبتمبر"/>
          <s v="24-سبتمبر"/>
          <s v="25-سبتمبر"/>
          <s v="26-سبتمبر"/>
          <s v="27-سبتمبر"/>
          <s v="28-سبتمبر"/>
          <s v="29-سبتمبر"/>
          <s v="30-سبتمبر"/>
          <s v="01-أكتوبر"/>
          <s v="02-أكتوبر"/>
          <s v="03-أكتوبر"/>
          <s v="04-أكتوبر"/>
          <s v="05-أكتوبر"/>
          <s v="06-أكتوبر"/>
          <s v="07-أكتوبر"/>
          <s v="08-أكتوبر"/>
          <s v="09-أكتوبر"/>
          <s v="10-أكتوبر"/>
          <s v="11-أكتوبر"/>
          <s v="12-أكتوبر"/>
          <s v="13-أكتوبر"/>
          <s v="14-أكتوبر"/>
          <s v="15-أكتوبر"/>
          <s v="16-أكتوبر"/>
          <s v="17-أكتوبر"/>
          <s v="18-أكتوبر"/>
          <s v="19-أكتوبر"/>
          <s v="20-أكتوبر"/>
          <s v="21-أكتوبر"/>
          <s v="22-أكتوبر"/>
          <s v="23-أكتوبر"/>
          <s v="24-أكتوبر"/>
          <s v="25-أكتوبر"/>
          <s v="26-أكتوبر"/>
          <s v="27-أكتوبر"/>
          <s v="28-أكتوبر"/>
          <s v="29-أكتوبر"/>
          <s v="30-أكتوبر"/>
          <s v="31-أكتوبر"/>
          <s v="01-نوفمبر"/>
          <s v="02-نوفمبر"/>
          <s v="03-نوفمبر"/>
          <s v="04-نوفمبر"/>
          <s v="05-نوفمبر"/>
          <s v="06-نوفمبر"/>
          <s v="07-نوفمبر"/>
          <s v="08-نوفمبر"/>
          <s v="09-نوفمبر"/>
          <s v="10-نوفمبر"/>
          <s v="11-نوفمبر"/>
          <s v="12-نوفمبر"/>
          <s v="13-نوفمبر"/>
          <s v="14-نوفمبر"/>
          <s v="15-نوفمبر"/>
          <s v="16-نوفمبر"/>
          <s v="17-نوفمبر"/>
          <s v="18-نوفمبر"/>
          <s v="19-نوفمبر"/>
          <s v="20-نوفمبر"/>
          <s v="21-نوفمبر"/>
          <s v="22-نوفمبر"/>
          <s v="23-نوفمبر"/>
          <s v="24-نوفمبر"/>
          <s v="25-نوفمبر"/>
          <s v="26-نوفمبر"/>
          <s v="27-نوفمبر"/>
          <s v="28-نوفمبر"/>
          <s v="29-نوفمبر"/>
          <s v="30-نوفمبر"/>
          <s v="01-ديسمبر"/>
          <s v="02-ديسمبر"/>
          <s v="03-ديسمبر"/>
          <s v="04-ديسمبر"/>
          <s v="05-ديسمبر"/>
          <s v="06-ديسمبر"/>
          <s v="07-ديسمبر"/>
          <s v="08-ديسمبر"/>
          <s v="09-ديسمبر"/>
          <s v="10-ديسمبر"/>
          <s v="11-ديسمبر"/>
          <s v="12-ديسمبر"/>
          <s v="13-ديسمبر"/>
          <s v="14-ديسمبر"/>
          <s v="15-ديسمبر"/>
          <s v="16-ديسمبر"/>
          <s v="17-ديسمبر"/>
          <s v="18-ديسمبر"/>
          <s v="19-ديسمبر"/>
          <s v="20-ديسمبر"/>
          <s v="21-ديسمبر"/>
          <s v="22-ديسمبر"/>
          <s v="23-ديسمبر"/>
          <s v="24-ديسمبر"/>
          <s v="25-ديسمبر"/>
          <s v="26-ديسمبر"/>
          <s v="27-ديسمبر"/>
          <s v="28-ديسمبر"/>
          <s v="29-ديسمبر"/>
          <s v="30-ديسمبر"/>
          <s v="31-ديسمبر"/>
          <s v="&gt;01/01/2025"/>
        </groupItems>
      </fieldGroup>
    </cacheField>
    <cacheField name="Months (Untill)" numFmtId="0" databaseField="0">
      <fieldGroup base="10">
        <rangePr groupBy="months" startDate="2024-01-31T00:00:00" endDate="2025-01-01T00:00:00"/>
        <groupItems count="14">
          <s v="&lt;31/01/2024"/>
          <s v="يناير"/>
          <s v="فبراير"/>
          <s v="مارس"/>
          <s v="أبريل"/>
          <s v="مايو"/>
          <s v="يونيو"/>
          <s v="يوليو"/>
          <s v="أغسطس"/>
          <s v="سبتمبر"/>
          <s v="أكتوبر"/>
          <s v="نوفمبر"/>
          <s v="ديسمبر"/>
          <s v="&gt;01/01/202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x v="0"/>
    <s v="KAP2-ALArab  "/>
    <s v="Alarab "/>
    <s v="Mohamed AbdALNabi"/>
    <x v="0"/>
    <x v="0"/>
    <x v="0"/>
    <n v="26670.083999999999"/>
    <n v="160020.50400000002"/>
    <x v="0"/>
    <x v="0"/>
    <d v="2024-02-07T00:00:00"/>
  </r>
  <r>
    <x v="0"/>
    <s v="KAP2-ALArab  "/>
    <s v="Alarab "/>
    <s v="Mohamed AbdALNabi"/>
    <x v="1"/>
    <x v="1"/>
    <x v="1"/>
    <n v="17181.453799999999"/>
    <n v="103088.7228"/>
    <x v="1"/>
    <x v="1"/>
    <d v="2024-03-07T00:00:00"/>
  </r>
  <r>
    <x v="0"/>
    <s v="KAP2-ALArab  "/>
    <s v="Alarab "/>
    <s v="Mohamed AbdALNabi"/>
    <x v="2"/>
    <x v="2"/>
    <x v="2"/>
    <n v="38726.780399999996"/>
    <n v="232360.68239999996"/>
    <x v="2"/>
    <x v="2"/>
    <d v="2024-04-07T00:00:00"/>
  </r>
  <r>
    <x v="0"/>
    <s v="KAP2-ALArab  "/>
    <s v="Alarab "/>
    <s v="Mohamed AbdALNabi"/>
    <x v="0"/>
    <x v="0"/>
    <x v="0"/>
    <n v="26670.083999999999"/>
    <n v="160020.50400000002"/>
    <x v="3"/>
    <x v="3"/>
    <d v="2024-05-07T00:00:00"/>
  </r>
  <r>
    <x v="0"/>
    <s v="KAP2-ALArab  "/>
    <s v="Alarab "/>
    <s v="Mohamed AbdALNabi"/>
    <x v="3"/>
    <x v="3"/>
    <x v="3"/>
    <n v="21545.328000000001"/>
    <n v="129271.96799999999"/>
    <x v="4"/>
    <x v="4"/>
    <d v="2024-06-07T00:00:00"/>
  </r>
  <r>
    <x v="0"/>
    <s v="KAP2-ALArab  "/>
    <s v="Alarab "/>
    <s v="Mohamed AbdALNabi"/>
    <x v="0"/>
    <x v="0"/>
    <x v="0"/>
    <n v="26670.083999999999"/>
    <n v="160020.50400000002"/>
    <x v="5"/>
    <x v="5"/>
    <d v="2024-07-07T00:00:00"/>
  </r>
  <r>
    <x v="1"/>
    <s v="SHURA HW-03"/>
    <s v="RED SEA"/>
    <m/>
    <x v="4"/>
    <x v="4"/>
    <x v="4"/>
    <n v="236108.34449999998"/>
    <n v="1585298.8844999997"/>
    <x v="6"/>
    <x v="6"/>
    <d v="2024-08-30T00:00:00"/>
  </r>
  <r>
    <x v="1"/>
    <s v="SHURA HW-03"/>
    <s v="RED SEA"/>
    <m/>
    <x v="5"/>
    <x v="5"/>
    <x v="5"/>
    <n v="472216.68899999995"/>
    <n v="3170597.7689999994"/>
    <x v="7"/>
    <x v="7"/>
    <d v="2024-09-30T00:00:00"/>
  </r>
  <r>
    <x v="1"/>
    <s v="SHURA HW-03"/>
    <s v="RED SEA"/>
    <m/>
    <x v="6"/>
    <x v="6"/>
    <x v="6"/>
    <n v="708325.03350000002"/>
    <n v="4755896.6535000009"/>
    <x v="8"/>
    <x v="8"/>
    <d v="2024-10-30T00:00:00"/>
  </r>
  <r>
    <x v="1"/>
    <s v="SHURA HW-03"/>
    <s v="RED SEA"/>
    <m/>
    <x v="7"/>
    <x v="7"/>
    <x v="7"/>
    <n v="944433.37799999991"/>
    <n v="6341195.5379999988"/>
    <x v="9"/>
    <x v="9"/>
    <d v="2024-11-30T00:00:00"/>
  </r>
  <r>
    <x v="1"/>
    <s v="SHURA HW-03"/>
    <s v="RED SEA"/>
    <m/>
    <x v="7"/>
    <x v="7"/>
    <x v="7"/>
    <n v="944433.37799999991"/>
    <n v="6341195.5379999988"/>
    <x v="10"/>
    <x v="10"/>
    <d v="2024-12-30T00:00:00"/>
  </r>
  <r>
    <x v="1"/>
    <s v="SHURA HW-03"/>
    <s v="RED SEA"/>
    <m/>
    <x v="7"/>
    <x v="7"/>
    <x v="7"/>
    <n v="944433.37799999991"/>
    <n v="6341195.5379999988"/>
    <x v="11"/>
    <x v="11"/>
    <d v="2025-01-30T00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0ED1C57-F18B-4438-849C-911A1742DF26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gridDropZones="1" multipleFieldFilters="0">
  <location ref="A3:L20" firstHeaderRow="1" firstDataRow="5" firstDataCol="1"/>
  <pivotFields count="16">
    <pivotField axis="axisCol" compact="0" numFmtId="49" outline="0" showAll="0">
      <items count="3">
        <item x="0"/>
        <item x="1"/>
        <item t="default"/>
      </items>
    </pivotField>
    <pivotField compact="0" outline="0" showAll="0"/>
    <pivotField compact="0" outline="0" showAll="0"/>
    <pivotField compact="0" outline="0" showAll="0"/>
    <pivotField axis="axisCol" compact="0" numFmtId="43" outline="0" showAll="0" defaultSubtotal="0">
      <items count="8">
        <item x="1"/>
        <item x="3"/>
        <item x="0"/>
        <item x="2"/>
        <item x="4"/>
        <item x="5"/>
        <item x="6"/>
        <item x="7"/>
      </items>
    </pivotField>
    <pivotField axis="axisCol" compact="0" numFmtId="43" outline="0" showAll="0" defaultSubtotal="0">
      <items count="8">
        <item x="1"/>
        <item x="3"/>
        <item x="0"/>
        <item x="2"/>
        <item x="4"/>
        <item x="5"/>
        <item x="6"/>
        <item x="7"/>
      </items>
    </pivotField>
    <pivotField axis="axisCol" compact="0" numFmtId="43" outline="0" showAll="0">
      <items count="9">
        <item x="1"/>
        <item x="3"/>
        <item x="0"/>
        <item x="2"/>
        <item x="4"/>
        <item x="5"/>
        <item x="6"/>
        <item x="7"/>
        <item t="default"/>
      </items>
    </pivotField>
    <pivotField compact="0" numFmtId="43" outline="0" showAll="0"/>
    <pivotField compact="0" numFmtId="43" outline="0" showAll="0"/>
    <pivotField compact="0" numFmtId="165" outline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compact="0" numFmtId="165" outline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compact="0" numFmtId="165" outline="0" showAll="0"/>
    <pivotField compact="0" outline="0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compact="0" outline="0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compact="0" outline="0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compact="0" outline="0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Items count="1">
    <i/>
  </rowItems>
  <colFields count="4">
    <field x="0"/>
    <field x="4"/>
    <field x="5"/>
    <field x="6"/>
  </colFields>
  <colItems count="11">
    <i>
      <x/>
      <x/>
      <x/>
      <x/>
    </i>
    <i r="1">
      <x v="1"/>
      <x v="1"/>
      <x v="1"/>
    </i>
    <i r="1">
      <x v="2"/>
      <x v="2"/>
      <x v="2"/>
    </i>
    <i r="1">
      <x v="3"/>
      <x v="3"/>
      <x v="3"/>
    </i>
    <i t="default">
      <x/>
    </i>
    <i>
      <x v="1"/>
      <x v="4"/>
      <x v="4"/>
      <x v="4"/>
    </i>
    <i r="1">
      <x v="5"/>
      <x v="5"/>
      <x v="5"/>
    </i>
    <i r="1">
      <x v="6"/>
      <x v="6"/>
      <x v="6"/>
    </i>
    <i r="1">
      <x v="7"/>
      <x v="7"/>
      <x v="7"/>
    </i>
    <i t="default">
      <x v="1"/>
    </i>
    <i t="grand">
      <x/>
    </i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C9CB26E9-7D8F-47AA-995D-2AF690DF75C4}" autoFormatId="16" applyNumberFormats="0" applyBorderFormats="0" applyFontFormats="0" applyPatternFormats="0" applyAlignmentFormats="0" applyWidthHeightFormats="0">
  <queryTableRefresh nextId="7">
    <queryTableFields count="6">
      <queryTableField id="1" name="COST CENTER CODE" tableColumnId="1"/>
      <queryTableField id="2" name="From" tableColumnId="2"/>
      <queryTableField id="3" name="Untill" tableColumnId="3"/>
      <queryTableField id="4" name="Due Date" tableColumnId="4"/>
      <queryTableField id="5" name="Attribute" tableColumnId="5"/>
      <queryTableField id="6" name="Value" tableColumnId="6"/>
    </queryTableFields>
  </queryTableRefresh>
</queryTable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C1AFE04-01B8-4967-9309-8D709B9E7870}" name="Table1" displayName="Table1" ref="A1:N589" totalsRowShown="0" headerRowDxfId="54" dataDxfId="52" headerRowBorderDxfId="53" tableBorderDxfId="51">
  <autoFilter ref="A1:N589" xr:uid="{CC1AFE04-01B8-4967-9309-8D709B9E7870}"/>
  <tableColumns count="14">
    <tableColumn id="1" xr3:uid="{8BE979F0-899A-40DC-886E-A2B39FB5C8ED}" name="COST CENTER CODE" dataDxfId="50"/>
    <tableColumn id="2" xr3:uid="{2936F8A9-0C71-48A9-B231-9DA01672598F}" name="Project Name " dataDxfId="49"/>
    <tableColumn id="3" xr3:uid="{84F933A3-A6D1-4960-AC4E-CFBB5E9789AC}" name="main contractor " dataDxfId="48"/>
    <tableColumn id="4" xr3:uid="{8DB3F194-EEE5-41BA-A993-A514C2987F53}" name="Engineer" dataDxfId="47"/>
    <tableColumn id="5" xr3:uid="{0364A47D-293A-4F89-9133-FE9574A743C1}" name="Remaining Amount from 2023" dataDxfId="46" dataCellStyle="Comma"/>
    <tableColumn id="6" xr3:uid="{7C5D9B34-A6C8-40B7-9F52-E50D57225BDD}" name="ADV." dataDxfId="45" dataCellStyle="Comma"/>
    <tableColumn id="7" xr3:uid="{E5297330-FDCF-4C93-891E-BF0F30305777}" name="TOTAL WORKS" dataDxfId="44"/>
    <tableColumn id="8" xr3:uid="{3DD8CB96-95EC-4174-A352-61B1B76963E9}" name="ADV. PAYMENT" dataDxfId="43"/>
    <tableColumn id="9" xr3:uid="{BD38EC82-E7F2-4890-B3CC-ECCB87AED1E4}" name="RETENTION" dataDxfId="42"/>
    <tableColumn id="10" xr3:uid="{8BC00205-8289-4D3D-9B3B-5C8EA7220FFE}" name="VAT" dataDxfId="41"/>
    <tableColumn id="11" xr3:uid="{3057FEAF-42AD-4CF3-9162-B5ECC45F08F9}" name="NET AMUNT DUE" dataDxfId="40"/>
    <tableColumn id="12" xr3:uid="{48B26E1A-CD85-4253-AFEF-47C4FC00A403}" name="From" dataDxfId="39"/>
    <tableColumn id="13" xr3:uid="{F64C8B45-46B7-4761-B602-FCE26E87457F}" name="Untill" dataDxfId="38"/>
    <tableColumn id="14" xr3:uid="{1F4FB028-4DF9-4E95-9353-E3AFA86158F1}" name="Due Date" dataDxfId="37">
      <calculatedColumnFormula>VLOOKUP(A2,Sheet3!$A$2:$AC$5999,4,FALSE)+M2</calculatedColumnFormula>
    </tableColumn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37297DA-6A51-4F1A-A50E-00DBC37C216F}" name="Table13" displayName="Table13" ref="A1:G589" totalsRowShown="0" headerRowDxfId="36" dataDxfId="34" headerRowBorderDxfId="35" tableBorderDxfId="33">
  <autoFilter ref="A1:G589" xr:uid="{CC1AFE04-01B8-4967-9309-8D709B9E7870}"/>
  <tableColumns count="7">
    <tableColumn id="1" xr3:uid="{2D7C120D-6B2D-46C7-8D05-CFF087ED6A79}" name="COST CENTER CODE" dataDxfId="32"/>
    <tableColumn id="7" xr3:uid="{4E0F1A3A-483A-46D1-85A3-7E8EBC05B538}" name="TOTAL WORKS" dataDxfId="31"/>
    <tableColumn id="8" xr3:uid="{6D445D27-D55F-4204-A0E0-FAC27E680A34}" name="ADV. PAYMENT" dataDxfId="30"/>
    <tableColumn id="9" xr3:uid="{F7F8A70F-82F8-4D53-878B-B7D4ABD48660}" name="RETENTION" dataDxfId="29"/>
    <tableColumn id="12" xr3:uid="{F28F57F7-347E-470F-9905-551E70EBB35B}" name="From" dataDxfId="28"/>
    <tableColumn id="13" xr3:uid="{18219193-5B69-47C4-A28E-467E99F99B00}" name="Untill" dataDxfId="27"/>
    <tableColumn id="14" xr3:uid="{7DD68219-3DF6-46F7-84AB-20E2A82949C0}" name="Due Date" dataDxfId="26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91165EC-CFFF-4401-A4DC-1FC8243D81DE}" name="Cusomers_Invoices_Source_File" displayName="Cusomers_Invoices_Source_File" ref="A1:G196" totalsRowShown="0" headerRowDxfId="25" dataDxfId="23" headerRowBorderDxfId="24" tableBorderDxfId="22">
  <autoFilter ref="A1:G196" xr:uid="{691165EC-CFFF-4401-A4DC-1FC8243D81DE}"/>
  <tableColumns count="7">
    <tableColumn id="1" xr3:uid="{3C65DB01-B0CF-46AF-AADE-F897084AA47A}" name="COST CENTER CODE" dataDxfId="21"/>
    <tableColumn id="12" xr3:uid="{4B83608F-559D-4EFF-800F-3BDD069243BD}" name="From" dataDxfId="20"/>
    <tableColumn id="13" xr3:uid="{992BC755-A224-4076-8A66-FC2838E5C473}" name="Untill" dataDxfId="19"/>
    <tableColumn id="14" xr3:uid="{DC457E6F-A085-4C2F-88C8-7C6EEA44010D}" name="Due Date" dataDxfId="18"/>
    <tableColumn id="7" xr3:uid="{0D658DCA-E7AA-4123-B714-75BABAEBC8C8}" name="TOTAL WORKS" dataDxfId="17"/>
    <tableColumn id="8" xr3:uid="{A06B0140-FF91-4998-BF0B-2CFC831B1681}" name="ADV. PAYMENT" dataDxfId="16"/>
    <tableColumn id="9" xr3:uid="{FF2FC269-4BE5-4643-8692-7AC2E0F24EE7}" name="RETENTION" dataDxfId="15"/>
  </tableColumns>
  <tableStyleInfo name="TableStyleMedium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5035360-836F-4A4B-B75A-99DBF2FF819E}" name="Cusomers_Invoices_Budget_to_Import" displayName="Cusomers_Invoices_Budget_to_Import" ref="A1:F557" tableType="queryTable" totalsRowShown="0">
  <autoFilter ref="A1:F557" xr:uid="{55035360-836F-4A4B-B75A-99DBF2FF819E}"/>
  <tableColumns count="6">
    <tableColumn id="1" xr3:uid="{9EF40B12-35D9-4B72-A86C-6E25A0D92239}" uniqueName="1" name="COST CENTER CODE" queryTableFieldId="1"/>
    <tableColumn id="2" xr3:uid="{1D2AE391-F6DF-4E9A-98D0-774DAE10F984}" uniqueName="2" name="From" queryTableFieldId="2" dataDxfId="14"/>
    <tableColumn id="3" xr3:uid="{FB59C513-A584-48E1-8502-520804CACE6C}" uniqueName="3" name="Untill" queryTableFieldId="3" dataDxfId="13"/>
    <tableColumn id="4" xr3:uid="{2053F551-803D-4608-80C4-0EB5487830C3}" uniqueName="4" name="Due Date" queryTableFieldId="4" dataDxfId="12"/>
    <tableColumn id="5" xr3:uid="{066D558D-1C75-4A96-98BB-15E960F1ADA2}" uniqueName="5" name="Attribute" queryTableFieldId="5" dataDxfId="11"/>
    <tableColumn id="6" xr3:uid="{BA9ECFE0-59C2-4278-9A43-98CED4D7EA72}" uniqueName="6" name="Value" queryTableFieldId="6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7F84C2D-3478-4BF4-A61B-7208EA3D0C44}" name="Source_12_2023" displayName="Source_12_2023" ref="A2:H58" totalsRowShown="0" headerRowDxfId="10" dataDxfId="8" headerRowBorderDxfId="9" tableBorderDxfId="7" headerRowCellStyle="Normal 3 2" dataCellStyle="Normal 3 2 9">
  <autoFilter ref="A2:H58" xr:uid="{D7F84C2D-3478-4BF4-A61B-7208EA3D0C44}"/>
  <tableColumns count="8">
    <tableColumn id="1" xr3:uid="{23A35492-C5A6-48B9-B081-D76884431E79}" name="COST CENTER CODE"/>
    <tableColumn id="2" xr3:uid="{A693FE3D-7002-401F-9D8F-29A1F7594C81}" name="Invoice Date" dataDxfId="6" dataCellStyle="Normal 3 2 9"/>
    <tableColumn id="3" xr3:uid="{BDB031EB-65AB-4140-8AA6-0609BCCADEB3}" name="Due Date" dataDxfId="5"/>
    <tableColumn id="4" xr3:uid="{307BD0E0-EF75-4A19-912B-24DF1FC02A50}" name="TOTAL WORKS" dataDxfId="4" dataCellStyle="Comma 11"/>
    <tableColumn id="5" xr3:uid="{9C4CCD2B-9171-409A-9674-45120CA5FD41}" name="ADV. PAYMENT 5%" dataDxfId="3" dataCellStyle="Normal 3 2 9"/>
    <tableColumn id="6" xr3:uid="{69C74755-87E8-4882-A4E8-6CDD469B7FDF}" name="ADV. PAYMENT" dataDxfId="2" dataCellStyle="Normal 3 2 9"/>
    <tableColumn id="7" xr3:uid="{B47ED38D-6E4B-4D25-A7C9-96D48727BBF8}" name="RETENTION" dataDxfId="1" dataCellStyle="Normal 3 2 9"/>
    <tableColumn id="8" xr3:uid="{EC59EB2D-F3E7-4A1D-8814-834D5D493DDB}" name="Expense" dataDxfId="0" dataCellStyle="Normal 3 2 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&#1593;&#1602;&#1608;&#1583;%202023\Misk%20City%20-%20Al%20Mishraq%20-%20to%20Aluminum%20Construction%20Systems%20Factory%20Co%20Ltd%20-%20Subcontract%20-%202497-%20Sup.pdf" TargetMode="External"/><Relationship Id="rId2" Type="http://schemas.openxmlformats.org/officeDocument/2006/relationships/hyperlink" Target="&#1593;&#1602;&#1608;&#1583;%202023\Novotel%20Madinah%20Hotel.pdf" TargetMode="External"/><Relationship Id="rId1" Type="http://schemas.openxmlformats.org/officeDocument/2006/relationships/hyperlink" Target="&#1593;&#1602;&#1608;&#1583;%202023\SAUDI%20CONSTRUCTIONEERS%20-%20SUBCONTRACTOR%20AGREEMENT.pdf" TargetMode="External"/><Relationship Id="rId4" Type="http://schemas.openxmlformats.org/officeDocument/2006/relationships/hyperlink" Target="&#1593;&#1602;&#1608;&#1583;%202023\R07-HC1C27%20-%20Aluminium%20and%20Glazing%20Works%20for%20a%20Shura%20Central%20Hotel%201%20at%20Red%20Sea%20Project%20(Aluminum%20Construction%20System).pdf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BE8BC-17AE-4FB3-BF19-310FA5BFD888}">
  <dimension ref="A1:N589"/>
  <sheetViews>
    <sheetView topLeftCell="B1" zoomScale="85" zoomScaleNormal="85" workbookViewId="0">
      <selection activeCell="J2" sqref="J2"/>
    </sheetView>
  </sheetViews>
  <sheetFormatPr defaultRowHeight="14.25" x14ac:dyDescent="0.2"/>
  <cols>
    <col min="1" max="1" width="24.875" style="10" bestFit="1" customWidth="1"/>
    <col min="2" max="2" width="39.5" bestFit="1" customWidth="1"/>
    <col min="3" max="3" width="33.25" bestFit="1" customWidth="1"/>
    <col min="4" max="4" width="19.875" bestFit="1" customWidth="1"/>
    <col min="5" max="5" width="26.75" customWidth="1"/>
    <col min="6" max="6" width="14.625" customWidth="1"/>
    <col min="7" max="7" width="17.625" style="1" bestFit="1" customWidth="1"/>
    <col min="8" max="8" width="17.5" style="1" bestFit="1" customWidth="1"/>
    <col min="9" max="9" width="14.875" style="1" bestFit="1" customWidth="1"/>
    <col min="10" max="10" width="13.625" style="1" bestFit="1" customWidth="1"/>
    <col min="11" max="11" width="19" style="1" bestFit="1" customWidth="1"/>
    <col min="12" max="13" width="10.375" style="1" bestFit="1" customWidth="1"/>
    <col min="14" max="14" width="10.375" customWidth="1"/>
  </cols>
  <sheetData>
    <row r="1" spans="1:14" ht="17.25" x14ac:dyDescent="0.2">
      <c r="A1" s="36" t="s">
        <v>0</v>
      </c>
      <c r="B1" s="37" t="s">
        <v>1</v>
      </c>
      <c r="C1" s="37" t="s">
        <v>2</v>
      </c>
      <c r="D1" s="37" t="s">
        <v>3</v>
      </c>
      <c r="E1" s="37" t="s">
        <v>4</v>
      </c>
      <c r="F1" s="37" t="s">
        <v>104</v>
      </c>
      <c r="G1" s="37" t="s">
        <v>105</v>
      </c>
      <c r="H1" s="37" t="s">
        <v>106</v>
      </c>
      <c r="I1" s="37" t="s">
        <v>107</v>
      </c>
      <c r="J1" s="37" t="s">
        <v>108</v>
      </c>
      <c r="K1" s="37" t="s">
        <v>188</v>
      </c>
      <c r="L1" s="37" t="s">
        <v>190</v>
      </c>
      <c r="M1" s="37" t="s">
        <v>191</v>
      </c>
      <c r="N1" s="37" t="s">
        <v>189</v>
      </c>
    </row>
    <row r="2" spans="1:14" ht="15.75" x14ac:dyDescent="0.2">
      <c r="A2" s="38">
        <v>10077</v>
      </c>
      <c r="B2" s="39" t="s">
        <v>5</v>
      </c>
      <c r="C2" s="39" t="s">
        <v>6</v>
      </c>
      <c r="D2" s="39" t="s">
        <v>7</v>
      </c>
      <c r="E2" s="40">
        <v>1124741.53</v>
      </c>
      <c r="F2" s="40">
        <v>893942.74</v>
      </c>
      <c r="G2" s="40">
        <v>190500.6</v>
      </c>
      <c r="H2" s="40">
        <f>G2*0.2</f>
        <v>38100.120000000003</v>
      </c>
      <c r="I2" s="40">
        <f>G2*0.1</f>
        <v>19050.060000000001</v>
      </c>
      <c r="J2" s="40">
        <f>(G2*0.15)-(H2*0.05)</f>
        <v>26670.083999999999</v>
      </c>
      <c r="K2" s="40">
        <f>G2-H2-I2+J2</f>
        <v>160020.50400000002</v>
      </c>
      <c r="L2" s="41">
        <v>45292</v>
      </c>
      <c r="M2" s="41">
        <v>45322</v>
      </c>
      <c r="N2" s="41">
        <f>VLOOKUP(A2,Sheet3!$A$2:$AC$5999,4,FALSE)+M2</f>
        <v>45329</v>
      </c>
    </row>
    <row r="3" spans="1:14" ht="15.75" x14ac:dyDescent="0.25">
      <c r="A3" s="42">
        <v>10137</v>
      </c>
      <c r="B3" s="43" t="s">
        <v>8</v>
      </c>
      <c r="C3" s="43" t="s">
        <v>9</v>
      </c>
      <c r="D3" s="43" t="s">
        <v>7</v>
      </c>
      <c r="E3" s="44">
        <v>84431</v>
      </c>
      <c r="F3" s="44">
        <v>0</v>
      </c>
      <c r="G3" s="44"/>
      <c r="H3" s="44"/>
      <c r="I3" s="44">
        <f>G3*0.1</f>
        <v>0</v>
      </c>
      <c r="J3" s="44">
        <f>(G3-H3)*0.15</f>
        <v>0</v>
      </c>
      <c r="K3" s="44">
        <f t="shared" ref="K3:K50" si="0">G3-H3-I3+J3</f>
        <v>0</v>
      </c>
      <c r="L3" s="41">
        <v>45292</v>
      </c>
      <c r="M3" s="41">
        <v>45322</v>
      </c>
      <c r="N3" s="41">
        <f>VLOOKUP(A3,Sheet3!$A$2:$AC$5999,4,FALSE)+M3</f>
        <v>45352</v>
      </c>
    </row>
    <row r="4" spans="1:14" ht="15.75" x14ac:dyDescent="0.2">
      <c r="A4" s="38">
        <v>10245</v>
      </c>
      <c r="B4" s="39" t="s">
        <v>10</v>
      </c>
      <c r="C4" s="39" t="s">
        <v>11</v>
      </c>
      <c r="D4" s="39" t="s">
        <v>7</v>
      </c>
      <c r="E4" s="40">
        <v>2968013.38</v>
      </c>
      <c r="F4" s="40">
        <v>1097038.6399999999</v>
      </c>
      <c r="G4" s="40">
        <v>283088.24</v>
      </c>
      <c r="H4" s="40">
        <f>G4*0.3</f>
        <v>84926.471999999994</v>
      </c>
      <c r="I4" s="40">
        <f>G4*0.05</f>
        <v>14154.412</v>
      </c>
      <c r="J4" s="40">
        <f>(G4-H4)*0.15</f>
        <v>29724.265199999994</v>
      </c>
      <c r="K4" s="40">
        <f t="shared" si="0"/>
        <v>213731.62119999997</v>
      </c>
      <c r="L4" s="41">
        <v>45292</v>
      </c>
      <c r="M4" s="41">
        <v>45322</v>
      </c>
      <c r="N4" s="41">
        <f>VLOOKUP(A4,Sheet3!$A$2:$AC$5999,4,FALSE)+M4</f>
        <v>45337</v>
      </c>
    </row>
    <row r="5" spans="1:14" ht="15.75" x14ac:dyDescent="0.25">
      <c r="A5" s="42">
        <v>10251</v>
      </c>
      <c r="B5" s="43" t="s">
        <v>12</v>
      </c>
      <c r="C5" s="43" t="s">
        <v>13</v>
      </c>
      <c r="D5" s="43" t="s">
        <v>7</v>
      </c>
      <c r="E5" s="44">
        <v>1371081.3</v>
      </c>
      <c r="F5" s="44">
        <v>54020.59</v>
      </c>
      <c r="G5" s="44"/>
      <c r="H5" s="44">
        <f>G5*0.0394</f>
        <v>0</v>
      </c>
      <c r="I5" s="44">
        <f>G5*0.05</f>
        <v>0</v>
      </c>
      <c r="J5" s="44">
        <f>(G5-H5)*0.15</f>
        <v>0</v>
      </c>
      <c r="K5" s="44">
        <f t="shared" si="0"/>
        <v>0</v>
      </c>
      <c r="L5" s="41">
        <v>45292</v>
      </c>
      <c r="M5" s="41">
        <v>45322</v>
      </c>
      <c r="N5" s="41">
        <f>VLOOKUP(A5,Sheet3!$A$2:$AC$5999,4,FALSE)+M5</f>
        <v>45412</v>
      </c>
    </row>
    <row r="6" spans="1:14" ht="15.75" x14ac:dyDescent="0.2">
      <c r="A6" s="38">
        <v>10240</v>
      </c>
      <c r="B6" s="39" t="s">
        <v>14</v>
      </c>
      <c r="C6" s="39" t="s">
        <v>15</v>
      </c>
      <c r="D6" s="39" t="s">
        <v>7</v>
      </c>
      <c r="E6" s="40">
        <v>9709700</v>
      </c>
      <c r="F6" s="40">
        <v>2902349.57</v>
      </c>
      <c r="G6" s="40"/>
      <c r="H6" s="40">
        <f>G6*0.3</f>
        <v>0</v>
      </c>
      <c r="I6" s="40"/>
      <c r="J6" s="40">
        <f t="shared" ref="J6:J50" si="1">(G6-H6)*0.15</f>
        <v>0</v>
      </c>
      <c r="K6" s="40">
        <f t="shared" si="0"/>
        <v>0</v>
      </c>
      <c r="L6" s="41">
        <v>45292</v>
      </c>
      <c r="M6" s="41">
        <v>45322</v>
      </c>
      <c r="N6" s="41">
        <f>VLOOKUP(A6,Sheet3!$A$2:$AC$5999,4,FALSE)+M6</f>
        <v>45329</v>
      </c>
    </row>
    <row r="7" spans="1:14" ht="15.75" x14ac:dyDescent="0.25">
      <c r="A7" s="42">
        <v>10012</v>
      </c>
      <c r="B7" s="43" t="s">
        <v>16</v>
      </c>
      <c r="C7" s="43" t="s">
        <v>17</v>
      </c>
      <c r="D7" s="43" t="s">
        <v>18</v>
      </c>
      <c r="E7" s="44">
        <v>311000</v>
      </c>
      <c r="F7" s="44">
        <v>0</v>
      </c>
      <c r="G7" s="44"/>
      <c r="H7" s="44">
        <v>0</v>
      </c>
      <c r="I7" s="44">
        <f>G7*0.1</f>
        <v>0</v>
      </c>
      <c r="J7" s="44">
        <f t="shared" si="1"/>
        <v>0</v>
      </c>
      <c r="K7" s="44">
        <f t="shared" si="0"/>
        <v>0</v>
      </c>
      <c r="L7" s="41">
        <v>45292</v>
      </c>
      <c r="M7" s="41">
        <v>45322</v>
      </c>
      <c r="N7" s="41">
        <f>VLOOKUP(A7,Sheet3!$A$2:$AC$5999,4,FALSE)+M7</f>
        <v>45352</v>
      </c>
    </row>
    <row r="8" spans="1:14" ht="15.75" x14ac:dyDescent="0.2">
      <c r="A8" s="38">
        <v>10138</v>
      </c>
      <c r="B8" s="39" t="s">
        <v>19</v>
      </c>
      <c r="C8" s="39" t="s">
        <v>6</v>
      </c>
      <c r="D8" s="39" t="s">
        <v>18</v>
      </c>
      <c r="E8" s="40">
        <v>660831.71</v>
      </c>
      <c r="F8" s="40">
        <v>146040.71</v>
      </c>
      <c r="G8" s="40"/>
      <c r="H8" s="40">
        <f>G8*0.2</f>
        <v>0</v>
      </c>
      <c r="I8" s="40">
        <f>G8*0.1</f>
        <v>0</v>
      </c>
      <c r="J8" s="40">
        <f t="shared" si="1"/>
        <v>0</v>
      </c>
      <c r="K8" s="40">
        <f t="shared" si="0"/>
        <v>0</v>
      </c>
      <c r="L8" s="41">
        <v>45292</v>
      </c>
      <c r="M8" s="41">
        <v>45322</v>
      </c>
      <c r="N8" s="41">
        <f>VLOOKUP(A8,Sheet3!$A$2:$AC$5999,4,FALSE)+M8</f>
        <v>45329</v>
      </c>
    </row>
    <row r="9" spans="1:14" ht="15.75" x14ac:dyDescent="0.25">
      <c r="A9" s="42">
        <v>10088</v>
      </c>
      <c r="B9" s="43" t="s">
        <v>20</v>
      </c>
      <c r="C9" s="43" t="s">
        <v>21</v>
      </c>
      <c r="D9" s="43" t="s">
        <v>18</v>
      </c>
      <c r="E9" s="44">
        <v>250077</v>
      </c>
      <c r="F9" s="44"/>
      <c r="G9" s="44"/>
      <c r="H9" s="44"/>
      <c r="I9" s="44">
        <v>0</v>
      </c>
      <c r="J9" s="44">
        <f t="shared" si="1"/>
        <v>0</v>
      </c>
      <c r="K9" s="44">
        <f t="shared" si="0"/>
        <v>0</v>
      </c>
      <c r="L9" s="41">
        <v>45292</v>
      </c>
      <c r="M9" s="41">
        <v>45322</v>
      </c>
      <c r="N9" s="41">
        <f>VLOOKUP(A9,Sheet3!$A$2:$AC$5999,4,FALSE)+M9</f>
        <v>45352</v>
      </c>
    </row>
    <row r="10" spans="1:14" ht="15.75" x14ac:dyDescent="0.2">
      <c r="A10" s="38">
        <v>10088</v>
      </c>
      <c r="B10" s="39" t="s">
        <v>22</v>
      </c>
      <c r="C10" s="39" t="s">
        <v>21</v>
      </c>
      <c r="D10" s="39" t="s">
        <v>18</v>
      </c>
      <c r="E10" s="40">
        <v>633372</v>
      </c>
      <c r="F10" s="40">
        <v>146040.71</v>
      </c>
      <c r="G10" s="40"/>
      <c r="H10" s="40"/>
      <c r="I10" s="40">
        <v>0</v>
      </c>
      <c r="J10" s="40">
        <f t="shared" si="1"/>
        <v>0</v>
      </c>
      <c r="K10" s="40">
        <f t="shared" si="0"/>
        <v>0</v>
      </c>
      <c r="L10" s="41">
        <v>45292</v>
      </c>
      <c r="M10" s="41">
        <v>45322</v>
      </c>
      <c r="N10" s="41">
        <f>VLOOKUP(A10,Sheet3!$A$2:$AC$5999,4,FALSE)+M10</f>
        <v>45352</v>
      </c>
    </row>
    <row r="11" spans="1:14" ht="15.75" x14ac:dyDescent="0.25">
      <c r="A11" s="42">
        <v>10256</v>
      </c>
      <c r="B11" s="43" t="s">
        <v>23</v>
      </c>
      <c r="C11" s="43" t="s">
        <v>24</v>
      </c>
      <c r="D11" s="43" t="s">
        <v>18</v>
      </c>
      <c r="E11" s="44">
        <v>55421743</v>
      </c>
      <c r="F11" s="44">
        <f>E11*0.2</f>
        <v>11084348.600000001</v>
      </c>
      <c r="G11" s="44"/>
      <c r="H11" s="44">
        <f>G11*0.2</f>
        <v>0</v>
      </c>
      <c r="I11" s="44">
        <f>G11*0.1</f>
        <v>0</v>
      </c>
      <c r="J11" s="44">
        <f t="shared" si="1"/>
        <v>0</v>
      </c>
      <c r="K11" s="44">
        <f t="shared" si="0"/>
        <v>0</v>
      </c>
      <c r="L11" s="41">
        <v>45292</v>
      </c>
      <c r="M11" s="41">
        <v>45322</v>
      </c>
      <c r="N11" s="41">
        <f>VLOOKUP(A11,Sheet3!$A$2:$AC$5999,4,FALSE)+M11</f>
        <v>45336</v>
      </c>
    </row>
    <row r="12" spans="1:14" ht="15.75" x14ac:dyDescent="0.2">
      <c r="A12" s="38">
        <v>10080</v>
      </c>
      <c r="B12" s="39" t="s">
        <v>25</v>
      </c>
      <c r="C12" s="39" t="s">
        <v>26</v>
      </c>
      <c r="D12" s="39" t="s">
        <v>27</v>
      </c>
      <c r="E12" s="40">
        <v>7423814.1960000051</v>
      </c>
      <c r="F12" s="40">
        <v>3799725.1239999998</v>
      </c>
      <c r="G12" s="40"/>
      <c r="H12" s="40">
        <f>G12*0.4</f>
        <v>0</v>
      </c>
      <c r="I12" s="40">
        <f>G12*0.1</f>
        <v>0</v>
      </c>
      <c r="J12" s="40">
        <f>(G12*0.15)-(H12*0.05)</f>
        <v>0</v>
      </c>
      <c r="K12" s="40">
        <f t="shared" si="0"/>
        <v>0</v>
      </c>
      <c r="L12" s="41">
        <v>45292</v>
      </c>
      <c r="M12" s="41">
        <v>45322</v>
      </c>
      <c r="N12" s="41">
        <f>VLOOKUP(A12,Sheet3!$A$2:$AC$5999,4,FALSE)+M12</f>
        <v>45412</v>
      </c>
    </row>
    <row r="13" spans="1:14" ht="15.75" x14ac:dyDescent="0.25">
      <c r="A13" s="42">
        <v>10241</v>
      </c>
      <c r="B13" s="43" t="s">
        <v>28</v>
      </c>
      <c r="C13" s="43" t="s">
        <v>29</v>
      </c>
      <c r="D13" s="43" t="s">
        <v>27</v>
      </c>
      <c r="E13" s="44">
        <v>224882.40999999992</v>
      </c>
      <c r="F13" s="44">
        <v>0</v>
      </c>
      <c r="G13" s="44"/>
      <c r="H13" s="44">
        <v>0</v>
      </c>
      <c r="I13" s="44">
        <v>0</v>
      </c>
      <c r="J13" s="44">
        <f t="shared" si="1"/>
        <v>0</v>
      </c>
      <c r="K13" s="44">
        <f t="shared" si="0"/>
        <v>0</v>
      </c>
      <c r="L13" s="41">
        <v>45292</v>
      </c>
      <c r="M13" s="41">
        <v>45322</v>
      </c>
      <c r="N13" s="41">
        <f>VLOOKUP(A13,Sheet3!$A$2:$AC$5999,4,FALSE)+M13</f>
        <v>45337</v>
      </c>
    </row>
    <row r="14" spans="1:14" ht="15.75" x14ac:dyDescent="0.2">
      <c r="A14" s="38">
        <v>10219</v>
      </c>
      <c r="B14" s="39" t="s">
        <v>30</v>
      </c>
      <c r="C14" s="39" t="s">
        <v>31</v>
      </c>
      <c r="D14" s="39" t="s">
        <v>27</v>
      </c>
      <c r="E14" s="40">
        <v>8314143</v>
      </c>
      <c r="F14" s="40">
        <f>393207.15+1572828.6</f>
        <v>1966035.75</v>
      </c>
      <c r="G14" s="40"/>
      <c r="H14" s="40">
        <f>G14*0.25</f>
        <v>0</v>
      </c>
      <c r="I14" s="40">
        <f>G14*0.1</f>
        <v>0</v>
      </c>
      <c r="J14" s="40">
        <f t="shared" si="1"/>
        <v>0</v>
      </c>
      <c r="K14" s="40">
        <f t="shared" si="0"/>
        <v>0</v>
      </c>
      <c r="L14" s="41">
        <v>45292</v>
      </c>
      <c r="M14" s="41">
        <v>45322</v>
      </c>
      <c r="N14" s="41">
        <f>VLOOKUP(A14,Sheet3!$A$2:$AC$5999,4,FALSE)+M14</f>
        <v>45352</v>
      </c>
    </row>
    <row r="15" spans="1:14" ht="15.75" x14ac:dyDescent="0.25">
      <c r="A15" s="42">
        <v>10254</v>
      </c>
      <c r="B15" s="43" t="s">
        <v>32</v>
      </c>
      <c r="C15" s="43" t="s">
        <v>33</v>
      </c>
      <c r="D15" s="43" t="s">
        <v>27</v>
      </c>
      <c r="E15" s="44">
        <v>12920786</v>
      </c>
      <c r="F15" s="44">
        <f>E15*0.2</f>
        <v>2584157.2000000002</v>
      </c>
      <c r="G15" s="44"/>
      <c r="H15" s="44">
        <f>G15*0.2</f>
        <v>0</v>
      </c>
      <c r="I15" s="44">
        <f>G15*0.1</f>
        <v>0</v>
      </c>
      <c r="J15" s="44">
        <f t="shared" si="1"/>
        <v>0</v>
      </c>
      <c r="K15" s="44">
        <f t="shared" si="0"/>
        <v>0</v>
      </c>
      <c r="L15" s="41">
        <v>45292</v>
      </c>
      <c r="M15" s="41">
        <v>45322</v>
      </c>
      <c r="N15" s="41">
        <f>VLOOKUP(A15,Sheet3!$A$2:$AC$5999,4,FALSE)+M15</f>
        <v>45367</v>
      </c>
    </row>
    <row r="16" spans="1:14" ht="15.75" x14ac:dyDescent="0.2">
      <c r="A16" s="38">
        <v>10253</v>
      </c>
      <c r="B16" s="39" t="s">
        <v>34</v>
      </c>
      <c r="C16" s="39" t="s">
        <v>33</v>
      </c>
      <c r="D16" s="39" t="s">
        <v>27</v>
      </c>
      <c r="E16" s="40">
        <v>12472637</v>
      </c>
      <c r="F16" s="40">
        <f>E16*0.4</f>
        <v>4989054.8</v>
      </c>
      <c r="G16" s="40"/>
      <c r="H16" s="40">
        <f>G16*0.4</f>
        <v>0</v>
      </c>
      <c r="I16" s="40">
        <f>G16*0.1</f>
        <v>0</v>
      </c>
      <c r="J16" s="40">
        <f t="shared" si="1"/>
        <v>0</v>
      </c>
      <c r="K16" s="40">
        <f t="shared" si="0"/>
        <v>0</v>
      </c>
      <c r="L16" s="41">
        <v>45292</v>
      </c>
      <c r="M16" s="41">
        <v>45322</v>
      </c>
      <c r="N16" s="41">
        <f>VLOOKUP(A16,Sheet3!$A$2:$AC$5999,4,FALSE)+M16</f>
        <v>45367</v>
      </c>
    </row>
    <row r="17" spans="1:14" ht="15.75" x14ac:dyDescent="0.25">
      <c r="A17" s="42">
        <v>10234</v>
      </c>
      <c r="B17" s="43" t="s">
        <v>35</v>
      </c>
      <c r="C17" s="43" t="s">
        <v>17</v>
      </c>
      <c r="D17" s="43" t="s">
        <v>36</v>
      </c>
      <c r="E17" s="44">
        <v>14553135.310000002</v>
      </c>
      <c r="F17" s="44"/>
      <c r="G17" s="44">
        <v>2150000</v>
      </c>
      <c r="H17" s="44">
        <f>G17*0.25</f>
        <v>537500</v>
      </c>
      <c r="I17" s="44">
        <f>G17*0.1</f>
        <v>215000</v>
      </c>
      <c r="J17" s="44">
        <f t="shared" si="1"/>
        <v>241875</v>
      </c>
      <c r="K17" s="44">
        <f t="shared" si="0"/>
        <v>1639375</v>
      </c>
      <c r="L17" s="41">
        <v>45292</v>
      </c>
      <c r="M17" s="41">
        <v>45322</v>
      </c>
      <c r="N17" s="41">
        <f>VLOOKUP(A17,Sheet3!$A$2:$AC$5999,4,FALSE)+M17</f>
        <v>45352</v>
      </c>
    </row>
    <row r="18" spans="1:14" ht="15.75" x14ac:dyDescent="0.2">
      <c r="A18" s="38" t="s">
        <v>37</v>
      </c>
      <c r="B18" s="39" t="s">
        <v>37</v>
      </c>
      <c r="C18" s="39" t="s">
        <v>38</v>
      </c>
      <c r="D18" s="39" t="s">
        <v>36</v>
      </c>
      <c r="E18" s="40">
        <v>32131261</v>
      </c>
      <c r="F18" s="40"/>
      <c r="G18" s="40"/>
      <c r="H18" s="40"/>
      <c r="I18" s="40"/>
      <c r="J18" s="40">
        <f t="shared" si="1"/>
        <v>0</v>
      </c>
      <c r="K18" s="40">
        <f t="shared" si="0"/>
        <v>0</v>
      </c>
      <c r="L18" s="41">
        <v>45292</v>
      </c>
      <c r="M18" s="41">
        <v>45322</v>
      </c>
      <c r="N18" s="41">
        <f>VLOOKUP(A18,Sheet3!$A$2:$AC$5999,4,FALSE)+M18</f>
        <v>45352</v>
      </c>
    </row>
    <row r="19" spans="1:14" ht="15.75" x14ac:dyDescent="0.25">
      <c r="A19" s="42">
        <v>10134</v>
      </c>
      <c r="B19" s="43" t="s">
        <v>39</v>
      </c>
      <c r="C19" s="43" t="s">
        <v>40</v>
      </c>
      <c r="D19" s="43" t="s">
        <v>41</v>
      </c>
      <c r="E19" s="44">
        <v>5969439.9500000011</v>
      </c>
      <c r="F19" s="44"/>
      <c r="G19" s="44">
        <v>1471830</v>
      </c>
      <c r="H19" s="44">
        <f>G19*0.3</f>
        <v>441549</v>
      </c>
      <c r="I19" s="44">
        <f>G19*0.2</f>
        <v>294366</v>
      </c>
      <c r="J19" s="44">
        <f t="shared" si="1"/>
        <v>154542.15</v>
      </c>
      <c r="K19" s="44">
        <f>G19-H19-I19+J19</f>
        <v>890457.15</v>
      </c>
      <c r="L19" s="41">
        <v>45292</v>
      </c>
      <c r="M19" s="41">
        <v>45322</v>
      </c>
      <c r="N19" s="41">
        <f>VLOOKUP(A19,Sheet3!$A$2:$AC$5999,4,FALSE)+M19</f>
        <v>45367</v>
      </c>
    </row>
    <row r="20" spans="1:14" ht="15.75" x14ac:dyDescent="0.2">
      <c r="A20" s="38">
        <v>10259</v>
      </c>
      <c r="B20" s="39" t="s">
        <v>42</v>
      </c>
      <c r="C20" s="39" t="s">
        <v>43</v>
      </c>
      <c r="D20" s="39" t="s">
        <v>41</v>
      </c>
      <c r="E20" s="40">
        <v>28994056</v>
      </c>
      <c r="F20" s="40">
        <f>E20*0.1</f>
        <v>2899405.6</v>
      </c>
      <c r="G20" s="40"/>
      <c r="H20" s="40">
        <f>G20*0.1</f>
        <v>0</v>
      </c>
      <c r="I20" s="40">
        <f>H20*0.1</f>
        <v>0</v>
      </c>
      <c r="J20" s="40">
        <f t="shared" si="1"/>
        <v>0</v>
      </c>
      <c r="K20" s="40">
        <f t="shared" si="0"/>
        <v>0</v>
      </c>
      <c r="L20" s="41">
        <v>45292</v>
      </c>
      <c r="M20" s="41">
        <v>45322</v>
      </c>
      <c r="N20" s="41">
        <f>VLOOKUP(A20,Sheet3!$A$2:$AC$5999,4,FALSE)+M20</f>
        <v>45352</v>
      </c>
    </row>
    <row r="21" spans="1:14" ht="15.75" x14ac:dyDescent="0.25">
      <c r="A21" s="42">
        <v>10263</v>
      </c>
      <c r="B21" s="43" t="s">
        <v>44</v>
      </c>
      <c r="C21" s="43" t="s">
        <v>17</v>
      </c>
      <c r="D21" s="43" t="s">
        <v>41</v>
      </c>
      <c r="E21" s="44">
        <v>19629500</v>
      </c>
      <c r="F21" s="44"/>
      <c r="G21" s="44">
        <v>4943167</v>
      </c>
      <c r="H21" s="44">
        <f>G21*0.5</f>
        <v>2471583.5</v>
      </c>
      <c r="I21" s="44">
        <f>G21*0.1</f>
        <v>494316.7</v>
      </c>
      <c r="J21" s="44">
        <f t="shared" si="1"/>
        <v>370737.52499999997</v>
      </c>
      <c r="K21" s="44">
        <f t="shared" si="0"/>
        <v>2348004.3250000002</v>
      </c>
      <c r="L21" s="41">
        <v>45292</v>
      </c>
      <c r="M21" s="41">
        <v>45322</v>
      </c>
      <c r="N21" s="41">
        <f>VLOOKUP(A21,Sheet3!$A$2:$AC$5999,4,FALSE)+M21</f>
        <v>45352</v>
      </c>
    </row>
    <row r="22" spans="1:14" ht="15.75" x14ac:dyDescent="0.2">
      <c r="A22" s="38">
        <v>10262</v>
      </c>
      <c r="B22" s="39" t="s">
        <v>45</v>
      </c>
      <c r="C22" s="39" t="s">
        <v>46</v>
      </c>
      <c r="D22" s="39" t="s">
        <v>47</v>
      </c>
      <c r="E22" s="40">
        <v>13400000</v>
      </c>
      <c r="F22" s="40">
        <f>E22*0.2</f>
        <v>2680000</v>
      </c>
      <c r="G22" s="40">
        <v>201000</v>
      </c>
      <c r="H22" s="40">
        <f>G22*0.2</f>
        <v>40200</v>
      </c>
      <c r="I22" s="40">
        <f>G22*0.05</f>
        <v>10050</v>
      </c>
      <c r="J22" s="40">
        <f t="shared" si="1"/>
        <v>24120</v>
      </c>
      <c r="K22" s="40">
        <f t="shared" si="0"/>
        <v>174870</v>
      </c>
      <c r="L22" s="41">
        <v>45292</v>
      </c>
      <c r="M22" s="41">
        <v>45322</v>
      </c>
      <c r="N22" s="41">
        <f>VLOOKUP(A22,Sheet3!$A$2:$AC$5999,4,FALSE)+M22</f>
        <v>45336</v>
      </c>
    </row>
    <row r="23" spans="1:14" ht="15.75" x14ac:dyDescent="0.25">
      <c r="A23" s="42">
        <v>10214</v>
      </c>
      <c r="B23" s="43" t="s">
        <v>48</v>
      </c>
      <c r="C23" s="43" t="s">
        <v>49</v>
      </c>
      <c r="D23" s="43" t="s">
        <v>50</v>
      </c>
      <c r="E23" s="44">
        <v>246469.28514780104</v>
      </c>
      <c r="F23" s="44"/>
      <c r="G23" s="44"/>
      <c r="H23" s="44">
        <f>G23*0.5</f>
        <v>0</v>
      </c>
      <c r="I23" s="44">
        <f>G23*0.05</f>
        <v>0</v>
      </c>
      <c r="J23" s="44">
        <f t="shared" si="1"/>
        <v>0</v>
      </c>
      <c r="K23" s="44">
        <f t="shared" si="0"/>
        <v>0</v>
      </c>
      <c r="L23" s="41">
        <v>45292</v>
      </c>
      <c r="M23" s="41">
        <v>45322</v>
      </c>
      <c r="N23" s="41">
        <f>VLOOKUP(A23,Sheet3!$A$2:$AC$5999,4,FALSE)+M23</f>
        <v>45352</v>
      </c>
    </row>
    <row r="24" spans="1:14" ht="15.75" x14ac:dyDescent="0.2">
      <c r="A24" s="38">
        <v>10239</v>
      </c>
      <c r="B24" s="39" t="s">
        <v>51</v>
      </c>
      <c r="C24" s="39" t="s">
        <v>52</v>
      </c>
      <c r="D24" s="39" t="s">
        <v>50</v>
      </c>
      <c r="E24" s="40">
        <v>8931973.8024213072</v>
      </c>
      <c r="F24" s="40"/>
      <c r="G24" s="40">
        <v>1116496.7231124281</v>
      </c>
      <c r="H24" s="40">
        <f>G24*0.25</f>
        <v>279124.18077810702</v>
      </c>
      <c r="I24" s="40">
        <f>G24*0.1</f>
        <v>111649.67231124282</v>
      </c>
      <c r="J24" s="40">
        <f t="shared" si="1"/>
        <v>125605.88135014815</v>
      </c>
      <c r="K24" s="40">
        <f t="shared" si="0"/>
        <v>851328.75137322641</v>
      </c>
      <c r="L24" s="41">
        <v>45292</v>
      </c>
      <c r="M24" s="41">
        <v>45322</v>
      </c>
      <c r="N24" s="41">
        <f>VLOOKUP(A24,Sheet3!$A$2:$AC$5999,4,FALSE)+M24</f>
        <v>45352</v>
      </c>
    </row>
    <row r="25" spans="1:14" ht="15.75" x14ac:dyDescent="0.25">
      <c r="A25" s="42">
        <v>10236</v>
      </c>
      <c r="B25" s="43" t="s">
        <v>53</v>
      </c>
      <c r="C25" s="43" t="s">
        <v>54</v>
      </c>
      <c r="D25" s="43" t="s">
        <v>50</v>
      </c>
      <c r="E25" s="44">
        <v>2678058.0295384629</v>
      </c>
      <c r="F25" s="44"/>
      <c r="G25" s="44">
        <v>535611.60590769257</v>
      </c>
      <c r="H25" s="44">
        <f>G25*0.25</f>
        <v>133902.90147692314</v>
      </c>
      <c r="I25" s="44">
        <v>0</v>
      </c>
      <c r="J25" s="44">
        <f t="shared" si="1"/>
        <v>60256.305664615415</v>
      </c>
      <c r="K25" s="44">
        <f t="shared" si="0"/>
        <v>461965.01009538485</v>
      </c>
      <c r="L25" s="41">
        <v>45292</v>
      </c>
      <c r="M25" s="41">
        <v>45322</v>
      </c>
      <c r="N25" s="41">
        <f>VLOOKUP(A25,Sheet3!$A$2:$AC$5999,4,FALSE)+M25</f>
        <v>45352</v>
      </c>
    </row>
    <row r="26" spans="1:14" ht="15.75" x14ac:dyDescent="0.2">
      <c r="A26" s="38">
        <v>10247</v>
      </c>
      <c r="B26" s="39" t="s">
        <v>55</v>
      </c>
      <c r="C26" s="39" t="s">
        <v>56</v>
      </c>
      <c r="D26" s="39" t="s">
        <v>50</v>
      </c>
      <c r="E26" s="40">
        <v>19235370.426399998</v>
      </c>
      <c r="F26" s="40"/>
      <c r="G26" s="40">
        <v>3205895.0710666664</v>
      </c>
      <c r="H26" s="40">
        <f>G26*0.2</f>
        <v>641179.01421333337</v>
      </c>
      <c r="I26" s="40">
        <f>G26*0.1</f>
        <v>320589.50710666669</v>
      </c>
      <c r="J26" s="40">
        <f t="shared" si="1"/>
        <v>384707.40852799994</v>
      </c>
      <c r="K26" s="40">
        <f t="shared" si="0"/>
        <v>2628833.9582746662</v>
      </c>
      <c r="L26" s="41">
        <v>45292</v>
      </c>
      <c r="M26" s="41">
        <v>45322</v>
      </c>
      <c r="N26" s="41">
        <f>VLOOKUP(A26,Sheet3!$A$2:$AC$5999,4,FALSE)+M26</f>
        <v>45329</v>
      </c>
    </row>
    <row r="27" spans="1:14" ht="15.75" x14ac:dyDescent="0.25">
      <c r="A27" s="42">
        <v>10225</v>
      </c>
      <c r="B27" s="43" t="s">
        <v>57</v>
      </c>
      <c r="C27" s="43" t="s">
        <v>17</v>
      </c>
      <c r="D27" s="43" t="s">
        <v>50</v>
      </c>
      <c r="E27" s="44">
        <v>189211.96999999997</v>
      </c>
      <c r="F27" s="44"/>
      <c r="G27" s="44">
        <v>75684.789599999785</v>
      </c>
      <c r="H27" s="44">
        <f>G27*0.5</f>
        <v>37842.394799999893</v>
      </c>
      <c r="I27" s="44">
        <f>G27*0.1</f>
        <v>7568.4789599999785</v>
      </c>
      <c r="J27" s="44">
        <f t="shared" si="1"/>
        <v>5676.3592199999839</v>
      </c>
      <c r="K27" s="44">
        <f t="shared" si="0"/>
        <v>35950.275059999898</v>
      </c>
      <c r="L27" s="41">
        <v>45292</v>
      </c>
      <c r="M27" s="41">
        <v>45322</v>
      </c>
      <c r="N27" s="41">
        <f>VLOOKUP(A27,Sheet3!$A$2:$AC$5999,4,FALSE)+M27</f>
        <v>45352</v>
      </c>
    </row>
    <row r="28" spans="1:14" ht="15.75" x14ac:dyDescent="0.2">
      <c r="A28" s="38">
        <v>10261</v>
      </c>
      <c r="B28" s="39" t="s">
        <v>58</v>
      </c>
      <c r="C28" s="39" t="s">
        <v>59</v>
      </c>
      <c r="D28" s="39" t="s">
        <v>50</v>
      </c>
      <c r="E28" s="40">
        <v>1200000</v>
      </c>
      <c r="F28" s="40"/>
      <c r="G28" s="40"/>
      <c r="H28" s="40">
        <f>G28*0.3</f>
        <v>0</v>
      </c>
      <c r="I28" s="40"/>
      <c r="J28" s="40">
        <f t="shared" si="1"/>
        <v>0</v>
      </c>
      <c r="K28" s="40">
        <f t="shared" si="0"/>
        <v>0</v>
      </c>
      <c r="L28" s="41">
        <v>45292</v>
      </c>
      <c r="M28" s="41">
        <v>45322</v>
      </c>
      <c r="N28" s="41">
        <f>VLOOKUP(A28,Sheet3!$A$2:$AC$5999,4,FALSE)+M28</f>
        <v>45367</v>
      </c>
    </row>
    <row r="29" spans="1:14" ht="15.75" x14ac:dyDescent="0.25">
      <c r="A29" s="42">
        <v>10250</v>
      </c>
      <c r="B29" s="43" t="s">
        <v>60</v>
      </c>
      <c r="C29" s="43" t="s">
        <v>52</v>
      </c>
      <c r="D29" s="43" t="s">
        <v>50</v>
      </c>
      <c r="E29" s="44">
        <v>3526977</v>
      </c>
      <c r="F29" s="44"/>
      <c r="G29" s="44"/>
      <c r="H29" s="44">
        <f>G29*0.2</f>
        <v>0</v>
      </c>
      <c r="I29" s="44">
        <f>G29*0.1</f>
        <v>0</v>
      </c>
      <c r="J29" s="44">
        <f t="shared" si="1"/>
        <v>0</v>
      </c>
      <c r="K29" s="44">
        <f t="shared" si="0"/>
        <v>0</v>
      </c>
      <c r="L29" s="41">
        <v>45292</v>
      </c>
      <c r="M29" s="41">
        <v>45322</v>
      </c>
      <c r="N29" s="41">
        <f>VLOOKUP(A29,Sheet3!$A$2:$AC$5999,4,FALSE)+M29</f>
        <v>45352</v>
      </c>
    </row>
    <row r="30" spans="1:14" ht="15.75" x14ac:dyDescent="0.2">
      <c r="A30" s="38">
        <v>10249</v>
      </c>
      <c r="B30" s="39" t="s">
        <v>61</v>
      </c>
      <c r="C30" s="39" t="s">
        <v>62</v>
      </c>
      <c r="D30" s="39" t="s">
        <v>50</v>
      </c>
      <c r="E30" s="40">
        <v>10850000</v>
      </c>
      <c r="F30" s="40">
        <f>E30*0.15</f>
        <v>1627500</v>
      </c>
      <c r="G30" s="40"/>
      <c r="H30" s="40">
        <f>G30*0.15</f>
        <v>0</v>
      </c>
      <c r="I30" s="40">
        <f>G30*0.1</f>
        <v>0</v>
      </c>
      <c r="J30" s="40">
        <f t="shared" si="1"/>
        <v>0</v>
      </c>
      <c r="K30" s="40">
        <f t="shared" si="0"/>
        <v>0</v>
      </c>
      <c r="L30" s="41">
        <v>45292</v>
      </c>
      <c r="M30" s="41">
        <v>45322</v>
      </c>
      <c r="N30" s="41">
        <f>VLOOKUP(A30,Sheet3!$A$2:$AC$5999,4,FALSE)+M30</f>
        <v>45343</v>
      </c>
    </row>
    <row r="31" spans="1:14" ht="15.75" x14ac:dyDescent="0.25">
      <c r="A31" s="42">
        <v>10139</v>
      </c>
      <c r="B31" s="43" t="s">
        <v>63</v>
      </c>
      <c r="C31" s="43" t="s">
        <v>64</v>
      </c>
      <c r="D31" s="43" t="s">
        <v>65</v>
      </c>
      <c r="E31" s="44">
        <v>15775604.529999999</v>
      </c>
      <c r="F31" s="44"/>
      <c r="G31" s="44">
        <v>2745868.1804844202</v>
      </c>
      <c r="H31" s="44">
        <f>G31*5.88%</f>
        <v>161457.04901248391</v>
      </c>
      <c r="I31" s="44">
        <f>G31*0.15</f>
        <v>411880.22707266302</v>
      </c>
      <c r="J31" s="44">
        <f>(G31*0.15)-(H31*0.05)</f>
        <v>403807.3746220388</v>
      </c>
      <c r="K31" s="44">
        <f t="shared" si="0"/>
        <v>2576338.2790213116</v>
      </c>
      <c r="L31" s="41">
        <v>45292</v>
      </c>
      <c r="M31" s="41">
        <v>45322</v>
      </c>
      <c r="N31" s="41">
        <f>VLOOKUP(A31,Sheet3!$A$2:$AC$5999,4,FALSE)+M31</f>
        <v>45367</v>
      </c>
    </row>
    <row r="32" spans="1:14" ht="15.75" x14ac:dyDescent="0.2">
      <c r="A32" s="38">
        <v>10190</v>
      </c>
      <c r="B32" s="39" t="s">
        <v>66</v>
      </c>
      <c r="C32" s="39" t="s">
        <v>67</v>
      </c>
      <c r="D32" s="39" t="s">
        <v>68</v>
      </c>
      <c r="E32" s="40">
        <v>627992.6</v>
      </c>
      <c r="F32" s="40"/>
      <c r="G32" s="40"/>
      <c r="H32" s="40">
        <f>G32*0.1</f>
        <v>0</v>
      </c>
      <c r="I32" s="40">
        <f>G32*0.1</f>
        <v>0</v>
      </c>
      <c r="J32" s="40">
        <f t="shared" si="1"/>
        <v>0</v>
      </c>
      <c r="K32" s="40">
        <f t="shared" si="0"/>
        <v>0</v>
      </c>
      <c r="L32" s="41">
        <v>45292</v>
      </c>
      <c r="M32" s="41">
        <v>45322</v>
      </c>
      <c r="N32" s="41">
        <f>VLOOKUP(A32,Sheet3!$A$2:$AC$5999,4,FALSE)+M32</f>
        <v>45352</v>
      </c>
    </row>
    <row r="33" spans="1:14" ht="15.75" x14ac:dyDescent="0.25">
      <c r="A33" s="42">
        <v>10097</v>
      </c>
      <c r="B33" s="43" t="s">
        <v>69</v>
      </c>
      <c r="C33" s="43" t="s">
        <v>70</v>
      </c>
      <c r="D33" s="43" t="s">
        <v>71</v>
      </c>
      <c r="E33" s="44">
        <v>158442.06</v>
      </c>
      <c r="F33" s="44"/>
      <c r="G33" s="44"/>
      <c r="H33" s="44">
        <v>0</v>
      </c>
      <c r="I33" s="44">
        <v>0</v>
      </c>
      <c r="J33" s="44">
        <f t="shared" si="1"/>
        <v>0</v>
      </c>
      <c r="K33" s="44">
        <f t="shared" si="0"/>
        <v>0</v>
      </c>
      <c r="L33" s="41">
        <v>45292</v>
      </c>
      <c r="M33" s="41">
        <v>45322</v>
      </c>
      <c r="N33" s="41">
        <f>VLOOKUP(A33,Sheet3!$A$2:$AC$5999,4,FALSE)+M33</f>
        <v>45412</v>
      </c>
    </row>
    <row r="34" spans="1:14" ht="15.75" x14ac:dyDescent="0.2">
      <c r="A34" s="38">
        <v>10171</v>
      </c>
      <c r="B34" s="39" t="s">
        <v>72</v>
      </c>
      <c r="C34" s="39" t="s">
        <v>73</v>
      </c>
      <c r="D34" s="39" t="s">
        <v>71</v>
      </c>
      <c r="E34" s="40">
        <v>1547395.83</v>
      </c>
      <c r="F34" s="40"/>
      <c r="G34" s="40"/>
      <c r="H34" s="40">
        <f>G34*0.1</f>
        <v>0</v>
      </c>
      <c r="I34" s="40">
        <f>G34*0.1</f>
        <v>0</v>
      </c>
      <c r="J34" s="40">
        <f t="shared" si="1"/>
        <v>0</v>
      </c>
      <c r="K34" s="40">
        <f t="shared" si="0"/>
        <v>0</v>
      </c>
      <c r="L34" s="41">
        <v>45292</v>
      </c>
      <c r="M34" s="41">
        <v>45322</v>
      </c>
      <c r="N34" s="41">
        <f>VLOOKUP(A34,Sheet3!$A$2:$AC$5999,4,FALSE)+M34</f>
        <v>45352</v>
      </c>
    </row>
    <row r="35" spans="1:14" ht="15.75" x14ac:dyDescent="0.25">
      <c r="A35" s="42">
        <v>10233</v>
      </c>
      <c r="B35" s="43" t="s">
        <v>74</v>
      </c>
      <c r="C35" s="43" t="s">
        <v>75</v>
      </c>
      <c r="D35" s="43" t="s">
        <v>71</v>
      </c>
      <c r="E35" s="44">
        <v>615582.58000000007</v>
      </c>
      <c r="F35" s="44"/>
      <c r="G35" s="44">
        <v>150000</v>
      </c>
      <c r="H35" s="44">
        <v>0</v>
      </c>
      <c r="I35" s="44">
        <v>0</v>
      </c>
      <c r="J35" s="44">
        <f t="shared" si="1"/>
        <v>22500</v>
      </c>
      <c r="K35" s="44">
        <f t="shared" si="0"/>
        <v>172500</v>
      </c>
      <c r="L35" s="41">
        <v>45292</v>
      </c>
      <c r="M35" s="41">
        <v>45322</v>
      </c>
      <c r="N35" s="41">
        <f>VLOOKUP(A35,Sheet3!$A$2:$AC$5999,4,FALSE)+M35</f>
        <v>45337</v>
      </c>
    </row>
    <row r="36" spans="1:14" ht="15.75" x14ac:dyDescent="0.2">
      <c r="A36" s="38">
        <v>10222</v>
      </c>
      <c r="B36" s="39" t="s">
        <v>76</v>
      </c>
      <c r="C36" s="39" t="s">
        <v>77</v>
      </c>
      <c r="D36" s="39" t="s">
        <v>71</v>
      </c>
      <c r="E36" s="40">
        <v>162372.69999999995</v>
      </c>
      <c r="F36" s="40"/>
      <c r="G36" s="40">
        <v>162372.69999999995</v>
      </c>
      <c r="H36" s="40">
        <v>0</v>
      </c>
      <c r="I36" s="40">
        <f>G36*0.1</f>
        <v>16237.269999999997</v>
      </c>
      <c r="J36" s="40">
        <f t="shared" si="1"/>
        <v>24355.904999999992</v>
      </c>
      <c r="K36" s="40">
        <f t="shared" si="0"/>
        <v>170491.33499999996</v>
      </c>
      <c r="L36" s="41">
        <v>45292</v>
      </c>
      <c r="M36" s="41">
        <v>45322</v>
      </c>
      <c r="N36" s="41">
        <f>VLOOKUP(A36,Sheet3!$A$2:$AC$5999,4,FALSE)+M36</f>
        <v>45337</v>
      </c>
    </row>
    <row r="37" spans="1:14" ht="15.75" x14ac:dyDescent="0.25">
      <c r="A37" s="42">
        <v>10230</v>
      </c>
      <c r="B37" s="43" t="s">
        <v>78</v>
      </c>
      <c r="C37" s="43" t="s">
        <v>79</v>
      </c>
      <c r="D37" s="43" t="s">
        <v>71</v>
      </c>
      <c r="E37" s="44">
        <v>1924780.17</v>
      </c>
      <c r="F37" s="44"/>
      <c r="G37" s="44">
        <v>220000</v>
      </c>
      <c r="H37" s="44">
        <v>0</v>
      </c>
      <c r="I37" s="44">
        <f>G37*0.1</f>
        <v>22000</v>
      </c>
      <c r="J37" s="44">
        <f t="shared" si="1"/>
        <v>33000</v>
      </c>
      <c r="K37" s="44">
        <f t="shared" si="0"/>
        <v>231000</v>
      </c>
      <c r="L37" s="41">
        <v>45292</v>
      </c>
      <c r="M37" s="41">
        <v>45322</v>
      </c>
      <c r="N37" s="41">
        <f>VLOOKUP(A37,Sheet3!$A$2:$AC$5999,4,FALSE)+M37</f>
        <v>45352</v>
      </c>
    </row>
    <row r="38" spans="1:14" ht="15.75" x14ac:dyDescent="0.2">
      <c r="A38" s="38" t="s">
        <v>80</v>
      </c>
      <c r="B38" s="39" t="s">
        <v>80</v>
      </c>
      <c r="C38" s="39" t="s">
        <v>81</v>
      </c>
      <c r="D38" s="39" t="s">
        <v>71</v>
      </c>
      <c r="E38" s="40">
        <v>149929895</v>
      </c>
      <c r="F38" s="40">
        <f>E38*0.2</f>
        <v>29985979</v>
      </c>
      <c r="G38" s="40"/>
      <c r="H38" s="40">
        <f>G38*0.2</f>
        <v>0</v>
      </c>
      <c r="I38" s="40">
        <f>G38*0.1</f>
        <v>0</v>
      </c>
      <c r="J38" s="40">
        <f t="shared" si="1"/>
        <v>0</v>
      </c>
      <c r="K38" s="40">
        <f t="shared" si="0"/>
        <v>0</v>
      </c>
      <c r="L38" s="41">
        <v>45292</v>
      </c>
      <c r="M38" s="41">
        <v>45322</v>
      </c>
      <c r="N38" s="41">
        <f>VLOOKUP(A38,Sheet3!$A$2:$AC$5999,4,FALSE)+M38</f>
        <v>45352</v>
      </c>
    </row>
    <row r="39" spans="1:14" ht="15.75" x14ac:dyDescent="0.25">
      <c r="A39" s="42">
        <v>10179</v>
      </c>
      <c r="B39" s="43" t="s">
        <v>82</v>
      </c>
      <c r="C39" s="43" t="s">
        <v>83</v>
      </c>
      <c r="D39" s="43" t="s">
        <v>84</v>
      </c>
      <c r="E39" s="44">
        <v>551407.78999999969</v>
      </c>
      <c r="F39" s="44"/>
      <c r="G39" s="44"/>
      <c r="H39" s="44">
        <v>0</v>
      </c>
      <c r="I39" s="44">
        <v>0</v>
      </c>
      <c r="J39" s="44">
        <f t="shared" si="1"/>
        <v>0</v>
      </c>
      <c r="K39" s="44">
        <f t="shared" si="0"/>
        <v>0</v>
      </c>
      <c r="L39" s="41">
        <v>45292</v>
      </c>
      <c r="M39" s="41">
        <v>45322</v>
      </c>
      <c r="N39" s="41">
        <f>VLOOKUP(A39,Sheet3!$A$2:$AC$5999,4,FALSE)+M39</f>
        <v>45352</v>
      </c>
    </row>
    <row r="40" spans="1:14" ht="15.75" x14ac:dyDescent="0.2">
      <c r="A40" s="38">
        <v>10183</v>
      </c>
      <c r="B40" s="39" t="s">
        <v>85</v>
      </c>
      <c r="C40" s="39" t="s">
        <v>86</v>
      </c>
      <c r="D40" s="39" t="s">
        <v>84</v>
      </c>
      <c r="E40" s="40">
        <v>2232308.3199999998</v>
      </c>
      <c r="F40" s="40"/>
      <c r="G40" s="40"/>
      <c r="H40" s="40">
        <f>G40*0.3036</f>
        <v>0</v>
      </c>
      <c r="I40" s="40">
        <f>H40*0.05</f>
        <v>0</v>
      </c>
      <c r="J40" s="40">
        <f t="shared" si="1"/>
        <v>0</v>
      </c>
      <c r="K40" s="40">
        <f t="shared" si="0"/>
        <v>0</v>
      </c>
      <c r="L40" s="41">
        <v>45292</v>
      </c>
      <c r="M40" s="41">
        <v>45322</v>
      </c>
      <c r="N40" s="41">
        <f>VLOOKUP(A40,Sheet3!$A$2:$AC$5999,4,FALSE)+M40</f>
        <v>45352</v>
      </c>
    </row>
    <row r="41" spans="1:14" ht="15.75" x14ac:dyDescent="0.25">
      <c r="A41" s="42">
        <v>10156</v>
      </c>
      <c r="B41" s="43" t="s">
        <v>87</v>
      </c>
      <c r="C41" s="43" t="s">
        <v>88</v>
      </c>
      <c r="D41" s="43" t="s">
        <v>84</v>
      </c>
      <c r="E41" s="44">
        <v>549610.14000000013</v>
      </c>
      <c r="F41" s="44"/>
      <c r="G41" s="44"/>
      <c r="H41" s="44">
        <v>0</v>
      </c>
      <c r="I41" s="44">
        <v>0</v>
      </c>
      <c r="J41" s="44">
        <f t="shared" si="1"/>
        <v>0</v>
      </c>
      <c r="K41" s="44">
        <f t="shared" si="0"/>
        <v>0</v>
      </c>
      <c r="L41" s="41">
        <v>45292</v>
      </c>
      <c r="M41" s="41">
        <v>45322</v>
      </c>
      <c r="N41" s="41">
        <f>VLOOKUP(A41,Sheet3!$A$2:$AC$5999,4,FALSE)+M41</f>
        <v>45352</v>
      </c>
    </row>
    <row r="42" spans="1:14" ht="15.75" x14ac:dyDescent="0.2">
      <c r="A42" s="38">
        <v>10147</v>
      </c>
      <c r="B42" s="39" t="s">
        <v>89</v>
      </c>
      <c r="C42" s="39" t="s">
        <v>90</v>
      </c>
      <c r="D42" s="39" t="s">
        <v>84</v>
      </c>
      <c r="E42" s="40">
        <v>3377020.5200000005</v>
      </c>
      <c r="F42" s="40"/>
      <c r="G42" s="40">
        <v>171006.27</v>
      </c>
      <c r="H42" s="40">
        <v>0</v>
      </c>
      <c r="I42" s="40">
        <v>0</v>
      </c>
      <c r="J42" s="40">
        <f t="shared" si="1"/>
        <v>25650.940499999997</v>
      </c>
      <c r="K42" s="40">
        <f t="shared" si="0"/>
        <v>196657.21049999999</v>
      </c>
      <c r="L42" s="41">
        <v>45292</v>
      </c>
      <c r="M42" s="41">
        <v>45322</v>
      </c>
      <c r="N42" s="41">
        <f>VLOOKUP(A42,Sheet3!$A$2:$AC$5999,4,FALSE)+M42</f>
        <v>45352</v>
      </c>
    </row>
    <row r="43" spans="1:14" ht="15.75" x14ac:dyDescent="0.25">
      <c r="A43" s="42">
        <v>10168</v>
      </c>
      <c r="B43" s="43" t="s">
        <v>91</v>
      </c>
      <c r="C43" s="43" t="s">
        <v>92</v>
      </c>
      <c r="D43" s="43" t="s">
        <v>84</v>
      </c>
      <c r="E43" s="44">
        <v>326790.75</v>
      </c>
      <c r="F43" s="44"/>
      <c r="G43" s="44"/>
      <c r="H43" s="44">
        <f>G43*0.2</f>
        <v>0</v>
      </c>
      <c r="I43" s="44">
        <f>G43*0.05</f>
        <v>0</v>
      </c>
      <c r="J43" s="44">
        <f t="shared" si="1"/>
        <v>0</v>
      </c>
      <c r="K43" s="44">
        <f t="shared" si="0"/>
        <v>0</v>
      </c>
      <c r="L43" s="41">
        <v>45292</v>
      </c>
      <c r="M43" s="41">
        <v>45322</v>
      </c>
      <c r="N43" s="41">
        <f>VLOOKUP(A43,Sheet3!$A$2:$AC$5999,4,FALSE)+M43</f>
        <v>45352</v>
      </c>
    </row>
    <row r="44" spans="1:14" ht="15.75" x14ac:dyDescent="0.2">
      <c r="A44" s="38">
        <v>10208</v>
      </c>
      <c r="B44" s="39" t="s">
        <v>93</v>
      </c>
      <c r="C44" s="39" t="s">
        <v>21</v>
      </c>
      <c r="D44" s="39" t="s">
        <v>84</v>
      </c>
      <c r="E44" s="40">
        <v>289953.80000000005</v>
      </c>
      <c r="F44" s="40"/>
      <c r="G44" s="40"/>
      <c r="H44" s="40">
        <v>0</v>
      </c>
      <c r="I44" s="40">
        <v>0</v>
      </c>
      <c r="J44" s="40">
        <f t="shared" si="1"/>
        <v>0</v>
      </c>
      <c r="K44" s="40">
        <f t="shared" si="0"/>
        <v>0</v>
      </c>
      <c r="L44" s="41">
        <v>45292</v>
      </c>
      <c r="M44" s="41">
        <v>45322</v>
      </c>
      <c r="N44" s="41">
        <f>VLOOKUP(A44,Sheet3!$A$2:$AC$5999,4,FALSE)+M44</f>
        <v>45352</v>
      </c>
    </row>
    <row r="45" spans="1:14" ht="15.75" x14ac:dyDescent="0.25">
      <c r="A45" s="42" t="s">
        <v>94</v>
      </c>
      <c r="B45" s="43" t="s">
        <v>94</v>
      </c>
      <c r="C45" s="43"/>
      <c r="D45" s="43" t="s">
        <v>84</v>
      </c>
      <c r="E45" s="44">
        <v>18500000</v>
      </c>
      <c r="F45" s="44"/>
      <c r="G45" s="44"/>
      <c r="H45" s="44">
        <f>G45*0.1</f>
        <v>0</v>
      </c>
      <c r="I45" s="44">
        <f>H45*0.1</f>
        <v>0</v>
      </c>
      <c r="J45" s="44">
        <f t="shared" si="1"/>
        <v>0</v>
      </c>
      <c r="K45" s="44">
        <f t="shared" si="0"/>
        <v>0</v>
      </c>
      <c r="L45" s="41">
        <v>45292</v>
      </c>
      <c r="M45" s="41">
        <v>45322</v>
      </c>
      <c r="N45" s="41">
        <f>VLOOKUP(A45,Sheet3!$A$2:$AC$5999,4,FALSE)+M45</f>
        <v>45352</v>
      </c>
    </row>
    <row r="46" spans="1:14" ht="15.75" x14ac:dyDescent="0.2">
      <c r="A46" s="38">
        <v>10248</v>
      </c>
      <c r="B46" s="39" t="s">
        <v>95</v>
      </c>
      <c r="C46" s="39" t="s">
        <v>17</v>
      </c>
      <c r="D46" s="39" t="s">
        <v>96</v>
      </c>
      <c r="E46" s="40">
        <v>6958912.5</v>
      </c>
      <c r="F46" s="40"/>
      <c r="G46" s="40">
        <v>3000000</v>
      </c>
      <c r="H46" s="40">
        <f>G46*0.5</f>
        <v>1500000</v>
      </c>
      <c r="I46" s="40">
        <f>G46*0.1</f>
        <v>300000</v>
      </c>
      <c r="J46" s="40">
        <f t="shared" si="1"/>
        <v>225000</v>
      </c>
      <c r="K46" s="40">
        <f t="shared" si="0"/>
        <v>1425000</v>
      </c>
      <c r="L46" s="41">
        <v>45292</v>
      </c>
      <c r="M46" s="41">
        <v>45322</v>
      </c>
      <c r="N46" s="41">
        <f>VLOOKUP(A46,Sheet3!$A$2:$AC$5999,4,FALSE)+M46</f>
        <v>45352</v>
      </c>
    </row>
    <row r="47" spans="1:14" ht="15.75" x14ac:dyDescent="0.25">
      <c r="A47" s="42">
        <v>10229</v>
      </c>
      <c r="B47" s="43" t="s">
        <v>97</v>
      </c>
      <c r="C47" s="43" t="s">
        <v>98</v>
      </c>
      <c r="D47" s="43"/>
      <c r="E47" s="44">
        <v>36127</v>
      </c>
      <c r="F47" s="44"/>
      <c r="G47" s="44"/>
      <c r="H47" s="44"/>
      <c r="I47" s="44"/>
      <c r="J47" s="44">
        <f t="shared" si="1"/>
        <v>0</v>
      </c>
      <c r="K47" s="44">
        <f t="shared" si="0"/>
        <v>0</v>
      </c>
      <c r="L47" s="41">
        <v>45292</v>
      </c>
      <c r="M47" s="41">
        <v>45322</v>
      </c>
      <c r="N47" s="41">
        <f>VLOOKUP(A47,Sheet3!$A$2:$AC$5999,4,FALSE)+M47</f>
        <v>45352</v>
      </c>
    </row>
    <row r="48" spans="1:14" ht="15.75" x14ac:dyDescent="0.2">
      <c r="A48" s="38">
        <v>10238</v>
      </c>
      <c r="B48" s="39" t="s">
        <v>99</v>
      </c>
      <c r="C48" s="39" t="s">
        <v>100</v>
      </c>
      <c r="D48" s="39"/>
      <c r="E48" s="40">
        <v>24144.799999999988</v>
      </c>
      <c r="F48" s="40"/>
      <c r="G48" s="40"/>
      <c r="H48" s="40">
        <v>0</v>
      </c>
      <c r="I48" s="40">
        <v>0</v>
      </c>
      <c r="J48" s="40">
        <f t="shared" si="1"/>
        <v>0</v>
      </c>
      <c r="K48" s="40">
        <f t="shared" si="0"/>
        <v>0</v>
      </c>
      <c r="L48" s="41">
        <v>45292</v>
      </c>
      <c r="M48" s="41">
        <v>45322</v>
      </c>
      <c r="N48" s="41">
        <f>VLOOKUP(A48,Sheet3!$A$2:$AC$5999,4,FALSE)+M48</f>
        <v>45337</v>
      </c>
    </row>
    <row r="49" spans="1:14" ht="15.75" x14ac:dyDescent="0.25">
      <c r="A49" s="45">
        <v>10264</v>
      </c>
      <c r="B49" s="43" t="s">
        <v>101</v>
      </c>
      <c r="C49" s="43" t="s">
        <v>102</v>
      </c>
      <c r="D49" s="43"/>
      <c r="E49" s="44">
        <v>54907208</v>
      </c>
      <c r="F49" s="44">
        <f>E49*0.3</f>
        <v>16472162.399999999</v>
      </c>
      <c r="G49" s="44"/>
      <c r="H49" s="44">
        <f>G49*0.3</f>
        <v>0</v>
      </c>
      <c r="I49" s="44">
        <f>G49*0.1</f>
        <v>0</v>
      </c>
      <c r="J49" s="44">
        <f t="shared" si="1"/>
        <v>0</v>
      </c>
      <c r="K49" s="44">
        <f t="shared" si="0"/>
        <v>0</v>
      </c>
      <c r="L49" s="41">
        <v>45292</v>
      </c>
      <c r="M49" s="41">
        <v>45322</v>
      </c>
      <c r="N49" s="41">
        <f>VLOOKUP(A49,Sheet3!$A$2:$AC$5999,4,FALSE)+M49</f>
        <v>45352</v>
      </c>
    </row>
    <row r="50" spans="1:14" ht="15.75" x14ac:dyDescent="0.2">
      <c r="A50" s="38">
        <v>10265</v>
      </c>
      <c r="B50" s="39" t="s">
        <v>103</v>
      </c>
      <c r="C50" s="39" t="s">
        <v>102</v>
      </c>
      <c r="D50" s="39"/>
      <c r="E50" s="40">
        <v>44973018</v>
      </c>
      <c r="F50" s="40">
        <f>E50*0.3</f>
        <v>13491905.4</v>
      </c>
      <c r="G50" s="40"/>
      <c r="H50" s="40">
        <f>G50*0.3</f>
        <v>0</v>
      </c>
      <c r="I50" s="40">
        <f>G50*0.1</f>
        <v>0</v>
      </c>
      <c r="J50" s="40">
        <f t="shared" si="1"/>
        <v>0</v>
      </c>
      <c r="K50" s="40">
        <f t="shared" si="0"/>
        <v>0</v>
      </c>
      <c r="L50" s="41">
        <v>45292</v>
      </c>
      <c r="M50" s="41">
        <v>45322</v>
      </c>
      <c r="N50" s="41">
        <f>VLOOKUP(A50,Sheet3!$A$2:$AC$5999,4,FALSE)+M50</f>
        <v>45352</v>
      </c>
    </row>
    <row r="51" spans="1:14" ht="15.75" x14ac:dyDescent="0.25">
      <c r="A51" s="42">
        <v>10077</v>
      </c>
      <c r="B51" s="43" t="s">
        <v>5</v>
      </c>
      <c r="C51" s="43" t="s">
        <v>6</v>
      </c>
      <c r="D51" s="43" t="s">
        <v>7</v>
      </c>
      <c r="E51" s="44"/>
      <c r="F51" s="44"/>
      <c r="G51" s="44">
        <v>122724.67</v>
      </c>
      <c r="H51" s="44">
        <v>24544.934000000001</v>
      </c>
      <c r="I51" s="44">
        <v>12272.467000000001</v>
      </c>
      <c r="J51" s="44">
        <v>17181.453799999999</v>
      </c>
      <c r="K51" s="44">
        <v>103088.7228</v>
      </c>
      <c r="L51" s="41">
        <v>45323</v>
      </c>
      <c r="M51" s="41">
        <v>45351</v>
      </c>
      <c r="N51" s="41">
        <f>VLOOKUP(A51,Sheet3!$A$2:$AC$5999,4,FALSE)+M51</f>
        <v>45358</v>
      </c>
    </row>
    <row r="52" spans="1:14" ht="15.75" x14ac:dyDescent="0.2">
      <c r="A52" s="38">
        <v>10137</v>
      </c>
      <c r="B52" s="39" t="s">
        <v>8</v>
      </c>
      <c r="C52" s="39" t="s">
        <v>9</v>
      </c>
      <c r="D52" s="39" t="s">
        <v>7</v>
      </c>
      <c r="E52" s="40"/>
      <c r="F52" s="40"/>
      <c r="G52" s="40">
        <v>84431</v>
      </c>
      <c r="H52" s="40"/>
      <c r="I52" s="40">
        <v>8443.1</v>
      </c>
      <c r="J52" s="40">
        <v>12664.65</v>
      </c>
      <c r="K52" s="40">
        <v>88652.549999999988</v>
      </c>
      <c r="L52" s="41">
        <v>45323</v>
      </c>
      <c r="M52" s="41">
        <v>45351</v>
      </c>
      <c r="N52" s="41">
        <f>VLOOKUP(A52,Sheet3!$A$2:$AC$5999,4,FALSE)+M52</f>
        <v>45381</v>
      </c>
    </row>
    <row r="53" spans="1:14" ht="15.75" x14ac:dyDescent="0.25">
      <c r="A53" s="42">
        <v>10245</v>
      </c>
      <c r="B53" s="43" t="s">
        <v>10</v>
      </c>
      <c r="C53" s="43" t="s">
        <v>11</v>
      </c>
      <c r="D53" s="43" t="s">
        <v>7</v>
      </c>
      <c r="E53" s="44"/>
      <c r="F53" s="44"/>
      <c r="G53" s="44">
        <v>628768.05000000005</v>
      </c>
      <c r="H53" s="44">
        <v>188630.41500000001</v>
      </c>
      <c r="I53" s="44">
        <v>31438.402500000004</v>
      </c>
      <c r="J53" s="44">
        <v>66020.645250000001</v>
      </c>
      <c r="K53" s="44">
        <v>474719.87774999999</v>
      </c>
      <c r="L53" s="41">
        <v>45323</v>
      </c>
      <c r="M53" s="41">
        <v>45351</v>
      </c>
      <c r="N53" s="41">
        <f>VLOOKUP(A53,Sheet3!$A$2:$AC$5999,4,FALSE)+M53</f>
        <v>45366</v>
      </c>
    </row>
    <row r="54" spans="1:14" ht="15.75" x14ac:dyDescent="0.2">
      <c r="A54" s="38">
        <v>10251</v>
      </c>
      <c r="B54" s="39" t="s">
        <v>12</v>
      </c>
      <c r="C54" s="39" t="s">
        <v>13</v>
      </c>
      <c r="D54" s="39" t="s">
        <v>7</v>
      </c>
      <c r="E54" s="40"/>
      <c r="F54" s="40"/>
      <c r="G54" s="40"/>
      <c r="H54" s="40">
        <v>0</v>
      </c>
      <c r="I54" s="40">
        <v>0</v>
      </c>
      <c r="J54" s="40">
        <v>0</v>
      </c>
      <c r="K54" s="40">
        <v>0</v>
      </c>
      <c r="L54" s="41">
        <v>45323</v>
      </c>
      <c r="M54" s="41">
        <v>45351</v>
      </c>
      <c r="N54" s="41">
        <f>VLOOKUP(A54,Sheet3!$A$2:$AC$5999,4,FALSE)+M54</f>
        <v>45441</v>
      </c>
    </row>
    <row r="55" spans="1:14" ht="15.75" x14ac:dyDescent="0.25">
      <c r="A55" s="42">
        <v>10240</v>
      </c>
      <c r="B55" s="43" t="s">
        <v>14</v>
      </c>
      <c r="C55" s="43" t="s">
        <v>15</v>
      </c>
      <c r="D55" s="43" t="s">
        <v>7</v>
      </c>
      <c r="E55" s="44"/>
      <c r="F55" s="44"/>
      <c r="G55" s="44">
        <v>485485</v>
      </c>
      <c r="H55" s="44">
        <v>145645.5</v>
      </c>
      <c r="I55" s="44"/>
      <c r="J55" s="44">
        <v>50975.924999999996</v>
      </c>
      <c r="K55" s="44">
        <v>390815.42499999999</v>
      </c>
      <c r="L55" s="41">
        <v>45323</v>
      </c>
      <c r="M55" s="41">
        <v>45351</v>
      </c>
      <c r="N55" s="41">
        <f>VLOOKUP(A55,Sheet3!$A$2:$AC$5999,4,FALSE)+M55</f>
        <v>45358</v>
      </c>
    </row>
    <row r="56" spans="1:14" ht="15.75" x14ac:dyDescent="0.2">
      <c r="A56" s="38">
        <v>10012</v>
      </c>
      <c r="B56" s="39" t="s">
        <v>16</v>
      </c>
      <c r="C56" s="39" t="s">
        <v>17</v>
      </c>
      <c r="D56" s="39" t="s">
        <v>18</v>
      </c>
      <c r="E56" s="40"/>
      <c r="F56" s="40"/>
      <c r="G56" s="40"/>
      <c r="H56" s="40">
        <v>0</v>
      </c>
      <c r="I56" s="40">
        <v>0</v>
      </c>
      <c r="J56" s="40">
        <v>0</v>
      </c>
      <c r="K56" s="40">
        <v>0</v>
      </c>
      <c r="L56" s="41">
        <v>45323</v>
      </c>
      <c r="M56" s="41">
        <v>45351</v>
      </c>
      <c r="N56" s="41">
        <f>VLOOKUP(A56,Sheet3!$A$2:$AC$5999,4,FALSE)+M56</f>
        <v>45381</v>
      </c>
    </row>
    <row r="57" spans="1:14" ht="15.75" x14ac:dyDescent="0.25">
      <c r="A57" s="42">
        <v>10138</v>
      </c>
      <c r="B57" s="43" t="s">
        <v>19</v>
      </c>
      <c r="C57" s="43" t="s">
        <v>6</v>
      </c>
      <c r="D57" s="43" t="s">
        <v>18</v>
      </c>
      <c r="E57" s="44"/>
      <c r="F57" s="44"/>
      <c r="G57" s="44"/>
      <c r="H57" s="44">
        <v>0</v>
      </c>
      <c r="I57" s="44">
        <v>0</v>
      </c>
      <c r="J57" s="44">
        <v>0</v>
      </c>
      <c r="K57" s="44">
        <v>0</v>
      </c>
      <c r="L57" s="41">
        <v>45323</v>
      </c>
      <c r="M57" s="41">
        <v>45351</v>
      </c>
      <c r="N57" s="41">
        <f>VLOOKUP(A57,Sheet3!$A$2:$AC$5999,4,FALSE)+M57</f>
        <v>45358</v>
      </c>
    </row>
    <row r="58" spans="1:14" ht="15.75" x14ac:dyDescent="0.2">
      <c r="A58" s="38">
        <v>10088</v>
      </c>
      <c r="B58" s="39" t="s">
        <v>20</v>
      </c>
      <c r="C58" s="39" t="s">
        <v>21</v>
      </c>
      <c r="D58" s="39" t="s">
        <v>18</v>
      </c>
      <c r="E58" s="40"/>
      <c r="F58" s="40"/>
      <c r="G58" s="40">
        <v>250077</v>
      </c>
      <c r="H58" s="40"/>
      <c r="I58" s="40">
        <v>0</v>
      </c>
      <c r="J58" s="40">
        <v>37511.549999999996</v>
      </c>
      <c r="K58" s="40">
        <v>287588.55</v>
      </c>
      <c r="L58" s="41">
        <v>45323</v>
      </c>
      <c r="M58" s="41">
        <v>45351</v>
      </c>
      <c r="N58" s="41">
        <f>VLOOKUP(A58,Sheet3!$A$2:$AC$5999,4,FALSE)+M58</f>
        <v>45381</v>
      </c>
    </row>
    <row r="59" spans="1:14" ht="15.75" x14ac:dyDescent="0.25">
      <c r="A59" s="42">
        <v>10088</v>
      </c>
      <c r="B59" s="43" t="s">
        <v>22</v>
      </c>
      <c r="C59" s="43" t="s">
        <v>21</v>
      </c>
      <c r="D59" s="43" t="s">
        <v>18</v>
      </c>
      <c r="E59" s="44"/>
      <c r="F59" s="44"/>
      <c r="G59" s="44"/>
      <c r="H59" s="44"/>
      <c r="I59" s="44">
        <v>0</v>
      </c>
      <c r="J59" s="44">
        <v>0</v>
      </c>
      <c r="K59" s="44">
        <v>0</v>
      </c>
      <c r="L59" s="41">
        <v>45323</v>
      </c>
      <c r="M59" s="41">
        <v>45351</v>
      </c>
      <c r="N59" s="41">
        <f>VLOOKUP(A59,Sheet3!$A$2:$AC$5999,4,FALSE)+M59</f>
        <v>45381</v>
      </c>
    </row>
    <row r="60" spans="1:14" ht="15.75" x14ac:dyDescent="0.2">
      <c r="A60" s="38">
        <v>10256</v>
      </c>
      <c r="B60" s="39" t="s">
        <v>23</v>
      </c>
      <c r="C60" s="39" t="s">
        <v>24</v>
      </c>
      <c r="D60" s="39" t="s">
        <v>18</v>
      </c>
      <c r="E60" s="40"/>
      <c r="F60" s="40"/>
      <c r="G60" s="40"/>
      <c r="H60" s="40">
        <v>0</v>
      </c>
      <c r="I60" s="40">
        <v>0</v>
      </c>
      <c r="J60" s="40">
        <v>0</v>
      </c>
      <c r="K60" s="40">
        <v>0</v>
      </c>
      <c r="L60" s="41">
        <v>45323</v>
      </c>
      <c r="M60" s="41">
        <v>45351</v>
      </c>
      <c r="N60" s="41">
        <f>VLOOKUP(A60,Sheet3!$A$2:$AC$5999,4,FALSE)+M60</f>
        <v>45365</v>
      </c>
    </row>
    <row r="61" spans="1:14" ht="15.75" x14ac:dyDescent="0.25">
      <c r="A61" s="42">
        <v>10080</v>
      </c>
      <c r="B61" s="43" t="s">
        <v>25</v>
      </c>
      <c r="C61" s="43" t="s">
        <v>26</v>
      </c>
      <c r="D61" s="43" t="s">
        <v>27</v>
      </c>
      <c r="E61" s="44"/>
      <c r="F61" s="44"/>
      <c r="G61" s="44">
        <v>700000</v>
      </c>
      <c r="H61" s="44">
        <v>280000</v>
      </c>
      <c r="I61" s="44">
        <v>70000</v>
      </c>
      <c r="J61" s="44">
        <v>91000</v>
      </c>
      <c r="K61" s="44">
        <v>441000</v>
      </c>
      <c r="L61" s="41">
        <v>45323</v>
      </c>
      <c r="M61" s="41">
        <v>45351</v>
      </c>
      <c r="N61" s="41">
        <f>VLOOKUP(A61,Sheet3!$A$2:$AC$5999,4,FALSE)+M61</f>
        <v>45441</v>
      </c>
    </row>
    <row r="62" spans="1:14" ht="15.75" x14ac:dyDescent="0.2">
      <c r="A62" s="38">
        <v>10241</v>
      </c>
      <c r="B62" s="39" t="s">
        <v>28</v>
      </c>
      <c r="C62" s="39" t="s">
        <v>29</v>
      </c>
      <c r="D62" s="39" t="s">
        <v>27</v>
      </c>
      <c r="E62" s="40"/>
      <c r="F62" s="40"/>
      <c r="G62" s="40">
        <v>134882.40999999992</v>
      </c>
      <c r="H62" s="40">
        <v>0</v>
      </c>
      <c r="I62" s="40">
        <v>0</v>
      </c>
      <c r="J62" s="40">
        <v>20232.361499999988</v>
      </c>
      <c r="K62" s="40">
        <v>155114.77149999992</v>
      </c>
      <c r="L62" s="41">
        <v>45323</v>
      </c>
      <c r="M62" s="41">
        <v>45351</v>
      </c>
      <c r="N62" s="41">
        <f>VLOOKUP(A62,Sheet3!$A$2:$AC$5999,4,FALSE)+M62</f>
        <v>45366</v>
      </c>
    </row>
    <row r="63" spans="1:14" ht="15.75" x14ac:dyDescent="0.25">
      <c r="A63" s="42">
        <v>10219</v>
      </c>
      <c r="B63" s="43" t="s">
        <v>30</v>
      </c>
      <c r="C63" s="43" t="s">
        <v>31</v>
      </c>
      <c r="D63" s="43" t="s">
        <v>27</v>
      </c>
      <c r="E63" s="44"/>
      <c r="F63" s="44"/>
      <c r="G63" s="44"/>
      <c r="H63" s="44">
        <v>0</v>
      </c>
      <c r="I63" s="44">
        <v>0</v>
      </c>
      <c r="J63" s="44">
        <v>0</v>
      </c>
      <c r="K63" s="44">
        <v>0</v>
      </c>
      <c r="L63" s="41">
        <v>45323</v>
      </c>
      <c r="M63" s="41">
        <v>45351</v>
      </c>
      <c r="N63" s="41">
        <f>VLOOKUP(A63,Sheet3!$A$2:$AC$5999,4,FALSE)+M63</f>
        <v>45381</v>
      </c>
    </row>
    <row r="64" spans="1:14" ht="15.75" x14ac:dyDescent="0.2">
      <c r="A64" s="38">
        <v>10254</v>
      </c>
      <c r="B64" s="39" t="s">
        <v>32</v>
      </c>
      <c r="C64" s="39" t="s">
        <v>33</v>
      </c>
      <c r="D64" s="39" t="s">
        <v>27</v>
      </c>
      <c r="E64" s="40"/>
      <c r="F64" s="40"/>
      <c r="G64" s="40"/>
      <c r="H64" s="40">
        <v>0</v>
      </c>
      <c r="I64" s="40">
        <v>0</v>
      </c>
      <c r="J64" s="40">
        <v>0</v>
      </c>
      <c r="K64" s="40">
        <v>0</v>
      </c>
      <c r="L64" s="41">
        <v>45323</v>
      </c>
      <c r="M64" s="41">
        <v>45351</v>
      </c>
      <c r="N64" s="41">
        <f>VLOOKUP(A64,Sheet3!$A$2:$AC$5999,4,FALSE)+M64</f>
        <v>45396</v>
      </c>
    </row>
    <row r="65" spans="1:14" ht="15.75" x14ac:dyDescent="0.25">
      <c r="A65" s="42">
        <v>10253</v>
      </c>
      <c r="B65" s="43" t="s">
        <v>34</v>
      </c>
      <c r="C65" s="43" t="s">
        <v>33</v>
      </c>
      <c r="D65" s="43" t="s">
        <v>27</v>
      </c>
      <c r="E65" s="44"/>
      <c r="F65" s="44"/>
      <c r="G65" s="44"/>
      <c r="H65" s="44">
        <v>0</v>
      </c>
      <c r="I65" s="44">
        <v>0</v>
      </c>
      <c r="J65" s="44">
        <v>0</v>
      </c>
      <c r="K65" s="44">
        <v>0</v>
      </c>
      <c r="L65" s="41">
        <v>45323</v>
      </c>
      <c r="M65" s="41">
        <v>45351</v>
      </c>
      <c r="N65" s="41">
        <f>VLOOKUP(A65,Sheet3!$A$2:$AC$5999,4,FALSE)+M65</f>
        <v>45396</v>
      </c>
    </row>
    <row r="66" spans="1:14" ht="15.75" x14ac:dyDescent="0.2">
      <c r="A66" s="38">
        <v>10234</v>
      </c>
      <c r="B66" s="39" t="s">
        <v>35</v>
      </c>
      <c r="C66" s="39" t="s">
        <v>17</v>
      </c>
      <c r="D66" s="39" t="s">
        <v>36</v>
      </c>
      <c r="E66" s="40"/>
      <c r="F66" s="40"/>
      <c r="G66" s="40">
        <v>3125000</v>
      </c>
      <c r="H66" s="40">
        <v>781250</v>
      </c>
      <c r="I66" s="40">
        <v>312500</v>
      </c>
      <c r="J66" s="40">
        <v>351562.5</v>
      </c>
      <c r="K66" s="40">
        <v>2382812.5</v>
      </c>
      <c r="L66" s="41">
        <v>45323</v>
      </c>
      <c r="M66" s="41">
        <v>45351</v>
      </c>
      <c r="N66" s="41">
        <f>VLOOKUP(A66,Sheet3!$A$2:$AC$5999,4,FALSE)+M66</f>
        <v>45381</v>
      </c>
    </row>
    <row r="67" spans="1:14" ht="15.75" x14ac:dyDescent="0.25">
      <c r="A67" s="42" t="s">
        <v>37</v>
      </c>
      <c r="B67" s="43" t="s">
        <v>37</v>
      </c>
      <c r="C67" s="43" t="s">
        <v>38</v>
      </c>
      <c r="D67" s="43" t="s">
        <v>36</v>
      </c>
      <c r="E67" s="44"/>
      <c r="F67" s="44"/>
      <c r="G67" s="44"/>
      <c r="H67" s="44"/>
      <c r="I67" s="44"/>
      <c r="J67" s="44">
        <v>0</v>
      </c>
      <c r="K67" s="44">
        <v>0</v>
      </c>
      <c r="L67" s="41">
        <v>45323</v>
      </c>
      <c r="M67" s="41">
        <v>45351</v>
      </c>
      <c r="N67" s="41">
        <f>VLOOKUP(A67,Sheet3!$A$2:$AC$5999,4,FALSE)+M67</f>
        <v>45381</v>
      </c>
    </row>
    <row r="68" spans="1:14" ht="15.75" x14ac:dyDescent="0.2">
      <c r="A68" s="38">
        <v>10134</v>
      </c>
      <c r="B68" s="39" t="s">
        <v>39</v>
      </c>
      <c r="C68" s="39" t="s">
        <v>40</v>
      </c>
      <c r="D68" s="39" t="s">
        <v>41</v>
      </c>
      <c r="E68" s="40"/>
      <c r="F68" s="40"/>
      <c r="G68" s="40">
        <v>1683605</v>
      </c>
      <c r="H68" s="40">
        <v>505081.5</v>
      </c>
      <c r="I68" s="40">
        <v>336721</v>
      </c>
      <c r="J68" s="40">
        <v>176778.52499999999</v>
      </c>
      <c r="K68" s="40">
        <v>1018581.025</v>
      </c>
      <c r="L68" s="41">
        <v>45323</v>
      </c>
      <c r="M68" s="41">
        <v>45351</v>
      </c>
      <c r="N68" s="41">
        <f>VLOOKUP(A68,Sheet3!$A$2:$AC$5999,4,FALSE)+M68</f>
        <v>45396</v>
      </c>
    </row>
    <row r="69" spans="1:14" ht="15.75" x14ac:dyDescent="0.25">
      <c r="A69" s="42">
        <v>10259</v>
      </c>
      <c r="B69" s="43" t="s">
        <v>42</v>
      </c>
      <c r="C69" s="43" t="s">
        <v>43</v>
      </c>
      <c r="D69" s="43" t="s">
        <v>41</v>
      </c>
      <c r="E69" s="44"/>
      <c r="F69" s="44"/>
      <c r="G69" s="44"/>
      <c r="H69" s="44">
        <v>0</v>
      </c>
      <c r="I69" s="44">
        <v>0</v>
      </c>
      <c r="J69" s="44">
        <v>0</v>
      </c>
      <c r="K69" s="44">
        <v>0</v>
      </c>
      <c r="L69" s="41">
        <v>45323</v>
      </c>
      <c r="M69" s="41">
        <v>45351</v>
      </c>
      <c r="N69" s="41">
        <f>VLOOKUP(A69,Sheet3!$A$2:$AC$5999,4,FALSE)+M69</f>
        <v>45381</v>
      </c>
    </row>
    <row r="70" spans="1:14" ht="15.75" x14ac:dyDescent="0.2">
      <c r="A70" s="38">
        <v>10263</v>
      </c>
      <c r="B70" s="39" t="s">
        <v>44</v>
      </c>
      <c r="C70" s="39" t="s">
        <v>17</v>
      </c>
      <c r="D70" s="39" t="s">
        <v>41</v>
      </c>
      <c r="E70" s="40"/>
      <c r="F70" s="40"/>
      <c r="G70" s="40">
        <v>4843167</v>
      </c>
      <c r="H70" s="40">
        <v>2421583.5</v>
      </c>
      <c r="I70" s="40">
        <v>484316.7</v>
      </c>
      <c r="J70" s="40">
        <v>363237.52499999997</v>
      </c>
      <c r="K70" s="40">
        <v>2300504.3250000002</v>
      </c>
      <c r="L70" s="41">
        <v>45323</v>
      </c>
      <c r="M70" s="41">
        <v>45351</v>
      </c>
      <c r="N70" s="41">
        <f>VLOOKUP(A70,Sheet3!$A$2:$AC$5999,4,FALSE)+M70</f>
        <v>45381</v>
      </c>
    </row>
    <row r="71" spans="1:14" ht="15.75" x14ac:dyDescent="0.25">
      <c r="A71" s="42">
        <v>10262</v>
      </c>
      <c r="B71" s="43" t="s">
        <v>45</v>
      </c>
      <c r="C71" s="43" t="s">
        <v>46</v>
      </c>
      <c r="D71" s="43" t="s">
        <v>47</v>
      </c>
      <c r="E71" s="44"/>
      <c r="F71" s="44"/>
      <c r="G71" s="44">
        <v>3082000</v>
      </c>
      <c r="H71" s="44">
        <v>616400</v>
      </c>
      <c r="I71" s="44">
        <v>154100</v>
      </c>
      <c r="J71" s="44">
        <v>369840</v>
      </c>
      <c r="K71" s="44">
        <v>2681340</v>
      </c>
      <c r="L71" s="41">
        <v>45323</v>
      </c>
      <c r="M71" s="41">
        <v>45351</v>
      </c>
      <c r="N71" s="41">
        <f>VLOOKUP(A71,Sheet3!$A$2:$AC$5999,4,FALSE)+M71</f>
        <v>45365</v>
      </c>
    </row>
    <row r="72" spans="1:14" ht="15.75" x14ac:dyDescent="0.2">
      <c r="A72" s="38">
        <v>10214</v>
      </c>
      <c r="B72" s="39" t="s">
        <v>48</v>
      </c>
      <c r="C72" s="39" t="s">
        <v>49</v>
      </c>
      <c r="D72" s="39" t="s">
        <v>50</v>
      </c>
      <c r="E72" s="40"/>
      <c r="F72" s="40"/>
      <c r="G72" s="40">
        <v>246469.28514780104</v>
      </c>
      <c r="H72" s="40">
        <v>123234.64257390052</v>
      </c>
      <c r="I72" s="40">
        <v>12323.464257390053</v>
      </c>
      <c r="J72" s="40">
        <v>18485.196386085077</v>
      </c>
      <c r="K72" s="40">
        <v>129396.37470259555</v>
      </c>
      <c r="L72" s="41">
        <v>45323</v>
      </c>
      <c r="M72" s="41">
        <v>45351</v>
      </c>
      <c r="N72" s="41">
        <f>VLOOKUP(A72,Sheet3!$A$2:$AC$5999,4,FALSE)+M72</f>
        <v>45381</v>
      </c>
    </row>
    <row r="73" spans="1:14" ht="15.75" x14ac:dyDescent="0.25">
      <c r="A73" s="42">
        <v>10239</v>
      </c>
      <c r="B73" s="43" t="s">
        <v>51</v>
      </c>
      <c r="C73" s="43" t="s">
        <v>52</v>
      </c>
      <c r="D73" s="43" t="s">
        <v>50</v>
      </c>
      <c r="E73" s="44"/>
      <c r="F73" s="44"/>
      <c r="G73" s="44">
        <v>1190929.8379865899</v>
      </c>
      <c r="H73" s="44">
        <v>297732.45949664747</v>
      </c>
      <c r="I73" s="44">
        <v>119092.983798659</v>
      </c>
      <c r="J73" s="44">
        <v>133979.60677349137</v>
      </c>
      <c r="K73" s="44">
        <v>908084.00146477472</v>
      </c>
      <c r="L73" s="41">
        <v>45323</v>
      </c>
      <c r="M73" s="41">
        <v>45351</v>
      </c>
      <c r="N73" s="41">
        <f>VLOOKUP(A73,Sheet3!$A$2:$AC$5999,4,FALSE)+M73</f>
        <v>45381</v>
      </c>
    </row>
    <row r="74" spans="1:14" ht="15.75" x14ac:dyDescent="0.2">
      <c r="A74" s="38">
        <v>10236</v>
      </c>
      <c r="B74" s="39" t="s">
        <v>53</v>
      </c>
      <c r="C74" s="39" t="s">
        <v>54</v>
      </c>
      <c r="D74" s="39" t="s">
        <v>50</v>
      </c>
      <c r="E74" s="40"/>
      <c r="F74" s="40"/>
      <c r="G74" s="40">
        <v>535611.60590769257</v>
      </c>
      <c r="H74" s="40">
        <v>133902.90147692314</v>
      </c>
      <c r="I74" s="40">
        <v>0</v>
      </c>
      <c r="J74" s="40">
        <v>60256.305664615415</v>
      </c>
      <c r="K74" s="40">
        <v>461965.01009538485</v>
      </c>
      <c r="L74" s="41">
        <v>45323</v>
      </c>
      <c r="M74" s="41">
        <v>45351</v>
      </c>
      <c r="N74" s="41">
        <f>VLOOKUP(A74,Sheet3!$A$2:$AC$5999,4,FALSE)+M74</f>
        <v>45381</v>
      </c>
    </row>
    <row r="75" spans="1:14" ht="15.75" x14ac:dyDescent="0.25">
      <c r="A75" s="42">
        <v>10247</v>
      </c>
      <c r="B75" s="43" t="s">
        <v>55</v>
      </c>
      <c r="C75" s="43" t="s">
        <v>56</v>
      </c>
      <c r="D75" s="43" t="s">
        <v>50</v>
      </c>
      <c r="E75" s="44"/>
      <c r="F75" s="44"/>
      <c r="G75" s="44">
        <v>3847074.0852799998</v>
      </c>
      <c r="H75" s="44">
        <v>769414.817056</v>
      </c>
      <c r="I75" s="44">
        <v>384707.408528</v>
      </c>
      <c r="J75" s="44">
        <v>461648.89023359999</v>
      </c>
      <c r="K75" s="44">
        <v>3154600.7499295999</v>
      </c>
      <c r="L75" s="41">
        <v>45323</v>
      </c>
      <c r="M75" s="41">
        <v>45351</v>
      </c>
      <c r="N75" s="41">
        <f>VLOOKUP(A75,Sheet3!$A$2:$AC$5999,4,FALSE)+M75</f>
        <v>45358</v>
      </c>
    </row>
    <row r="76" spans="1:14" ht="15.75" x14ac:dyDescent="0.2">
      <c r="A76" s="38">
        <v>10225</v>
      </c>
      <c r="B76" s="39" t="s">
        <v>57</v>
      </c>
      <c r="C76" s="39" t="s">
        <v>17</v>
      </c>
      <c r="D76" s="39" t="s">
        <v>50</v>
      </c>
      <c r="E76" s="40"/>
      <c r="F76" s="40"/>
      <c r="G76" s="40">
        <v>113527.18040000019</v>
      </c>
      <c r="H76" s="40">
        <v>56763.590200000093</v>
      </c>
      <c r="I76" s="40">
        <v>11352.71804000002</v>
      </c>
      <c r="J76" s="40">
        <v>8514.5385300000144</v>
      </c>
      <c r="K76" s="40">
        <v>53925.410690000084</v>
      </c>
      <c r="L76" s="41">
        <v>45323</v>
      </c>
      <c r="M76" s="41">
        <v>45351</v>
      </c>
      <c r="N76" s="41">
        <f>VLOOKUP(A76,Sheet3!$A$2:$AC$5999,4,FALSE)+M76</f>
        <v>45381</v>
      </c>
    </row>
    <row r="77" spans="1:14" ht="15.75" x14ac:dyDescent="0.25">
      <c r="A77" s="42">
        <v>10261</v>
      </c>
      <c r="B77" s="43" t="s">
        <v>58</v>
      </c>
      <c r="C77" s="43" t="s">
        <v>59</v>
      </c>
      <c r="D77" s="43" t="s">
        <v>50</v>
      </c>
      <c r="E77" s="44"/>
      <c r="F77" s="44"/>
      <c r="G77" s="44"/>
      <c r="H77" s="44">
        <v>0</v>
      </c>
      <c r="I77" s="44"/>
      <c r="J77" s="44">
        <v>0</v>
      </c>
      <c r="K77" s="44">
        <v>0</v>
      </c>
      <c r="L77" s="41">
        <v>45323</v>
      </c>
      <c r="M77" s="41">
        <v>45351</v>
      </c>
      <c r="N77" s="41">
        <f>VLOOKUP(A77,Sheet3!$A$2:$AC$5999,4,FALSE)+M77</f>
        <v>45396</v>
      </c>
    </row>
    <row r="78" spans="1:14" ht="15.75" x14ac:dyDescent="0.2">
      <c r="A78" s="38">
        <v>10250</v>
      </c>
      <c r="B78" s="39" t="s">
        <v>60</v>
      </c>
      <c r="C78" s="39" t="s">
        <v>52</v>
      </c>
      <c r="D78" s="39" t="s">
        <v>50</v>
      </c>
      <c r="E78" s="40"/>
      <c r="F78" s="40"/>
      <c r="G78" s="40"/>
      <c r="H78" s="40">
        <v>0</v>
      </c>
      <c r="I78" s="40">
        <v>0</v>
      </c>
      <c r="J78" s="40">
        <v>0</v>
      </c>
      <c r="K78" s="40">
        <v>0</v>
      </c>
      <c r="L78" s="41">
        <v>45323</v>
      </c>
      <c r="M78" s="41">
        <v>45351</v>
      </c>
      <c r="N78" s="41">
        <f>VLOOKUP(A78,Sheet3!$A$2:$AC$5999,4,FALSE)+M78</f>
        <v>45381</v>
      </c>
    </row>
    <row r="79" spans="1:14" ht="15.75" x14ac:dyDescent="0.25">
      <c r="A79" s="42">
        <v>10249</v>
      </c>
      <c r="B79" s="43" t="s">
        <v>61</v>
      </c>
      <c r="C79" s="43" t="s">
        <v>62</v>
      </c>
      <c r="D79" s="43" t="s">
        <v>50</v>
      </c>
      <c r="E79" s="44"/>
      <c r="F79" s="44"/>
      <c r="G79" s="44"/>
      <c r="H79" s="44">
        <v>0</v>
      </c>
      <c r="I79" s="44">
        <v>0</v>
      </c>
      <c r="J79" s="44">
        <v>0</v>
      </c>
      <c r="K79" s="44">
        <v>0</v>
      </c>
      <c r="L79" s="41">
        <v>45323</v>
      </c>
      <c r="M79" s="41">
        <v>45351</v>
      </c>
      <c r="N79" s="41">
        <f>VLOOKUP(A79,Sheet3!$A$2:$AC$5999,4,FALSE)+M79</f>
        <v>45372</v>
      </c>
    </row>
    <row r="80" spans="1:14" ht="15.75" x14ac:dyDescent="0.2">
      <c r="A80" s="38">
        <v>10139</v>
      </c>
      <c r="B80" s="39" t="s">
        <v>63</v>
      </c>
      <c r="C80" s="39" t="s">
        <v>64</v>
      </c>
      <c r="D80" s="39" t="s">
        <v>65</v>
      </c>
      <c r="E80" s="40"/>
      <c r="F80" s="40"/>
      <c r="G80" s="40">
        <v>2367580.1116389199</v>
      </c>
      <c r="H80" s="40">
        <v>139213.71056436849</v>
      </c>
      <c r="I80" s="40">
        <v>355137.01674583799</v>
      </c>
      <c r="J80" s="40">
        <v>348176.33121761959</v>
      </c>
      <c r="K80" s="40">
        <v>2221405.7155463332</v>
      </c>
      <c r="L80" s="41">
        <v>45323</v>
      </c>
      <c r="M80" s="41">
        <v>45351</v>
      </c>
      <c r="N80" s="41">
        <f>VLOOKUP(A80,Sheet3!$A$2:$AC$5999,4,FALSE)+M80</f>
        <v>45396</v>
      </c>
    </row>
    <row r="81" spans="1:14" ht="15.75" x14ac:dyDescent="0.25">
      <c r="A81" s="42">
        <v>10190</v>
      </c>
      <c r="B81" s="43" t="s">
        <v>66</v>
      </c>
      <c r="C81" s="43" t="s">
        <v>67</v>
      </c>
      <c r="D81" s="43" t="s">
        <v>68</v>
      </c>
      <c r="E81" s="44"/>
      <c r="F81" s="44"/>
      <c r="G81" s="44"/>
      <c r="H81" s="44">
        <v>0</v>
      </c>
      <c r="I81" s="44">
        <v>0</v>
      </c>
      <c r="J81" s="44">
        <v>0</v>
      </c>
      <c r="K81" s="44">
        <v>0</v>
      </c>
      <c r="L81" s="41">
        <v>45323</v>
      </c>
      <c r="M81" s="41">
        <v>45351</v>
      </c>
      <c r="N81" s="41">
        <f>VLOOKUP(A81,Sheet3!$A$2:$AC$5999,4,FALSE)+M81</f>
        <v>45381</v>
      </c>
    </row>
    <row r="82" spans="1:14" ht="15.75" x14ac:dyDescent="0.2">
      <c r="A82" s="38">
        <v>10097</v>
      </c>
      <c r="B82" s="39" t="s">
        <v>69</v>
      </c>
      <c r="C82" s="39" t="s">
        <v>70</v>
      </c>
      <c r="D82" s="39" t="s">
        <v>71</v>
      </c>
      <c r="E82" s="40"/>
      <c r="F82" s="40"/>
      <c r="G82" s="40">
        <v>158442.06</v>
      </c>
      <c r="H82" s="40">
        <v>0</v>
      </c>
      <c r="I82" s="40">
        <v>0</v>
      </c>
      <c r="J82" s="40">
        <v>23766.308999999997</v>
      </c>
      <c r="K82" s="40">
        <v>182208.36900000001</v>
      </c>
      <c r="L82" s="41">
        <v>45323</v>
      </c>
      <c r="M82" s="41">
        <v>45351</v>
      </c>
      <c r="N82" s="41">
        <f>VLOOKUP(A82,Sheet3!$A$2:$AC$5999,4,FALSE)+M82</f>
        <v>45441</v>
      </c>
    </row>
    <row r="83" spans="1:14" ht="15.75" x14ac:dyDescent="0.25">
      <c r="A83" s="42">
        <v>10171</v>
      </c>
      <c r="B83" s="43" t="s">
        <v>72</v>
      </c>
      <c r="C83" s="43" t="s">
        <v>73</v>
      </c>
      <c r="D83" s="43" t="s">
        <v>71</v>
      </c>
      <c r="E83" s="44"/>
      <c r="F83" s="44"/>
      <c r="G83" s="44"/>
      <c r="H83" s="44">
        <v>0</v>
      </c>
      <c r="I83" s="44">
        <v>0</v>
      </c>
      <c r="J83" s="44">
        <v>0</v>
      </c>
      <c r="K83" s="44">
        <v>0</v>
      </c>
      <c r="L83" s="41">
        <v>45323</v>
      </c>
      <c r="M83" s="41">
        <v>45351</v>
      </c>
      <c r="N83" s="41">
        <f>VLOOKUP(A83,Sheet3!$A$2:$AC$5999,4,FALSE)+M83</f>
        <v>45381</v>
      </c>
    </row>
    <row r="84" spans="1:14" ht="15.75" x14ac:dyDescent="0.2">
      <c r="A84" s="38">
        <v>10233</v>
      </c>
      <c r="B84" s="39" t="s">
        <v>74</v>
      </c>
      <c r="C84" s="39" t="s">
        <v>75</v>
      </c>
      <c r="D84" s="39" t="s">
        <v>71</v>
      </c>
      <c r="E84" s="40"/>
      <c r="F84" s="40"/>
      <c r="G84" s="40">
        <v>465582.58000000007</v>
      </c>
      <c r="H84" s="40">
        <v>0</v>
      </c>
      <c r="I84" s="40">
        <v>0</v>
      </c>
      <c r="J84" s="40">
        <v>69837.387000000002</v>
      </c>
      <c r="K84" s="40">
        <v>535419.96700000006</v>
      </c>
      <c r="L84" s="41">
        <v>45323</v>
      </c>
      <c r="M84" s="41">
        <v>45351</v>
      </c>
      <c r="N84" s="41">
        <f>VLOOKUP(A84,Sheet3!$A$2:$AC$5999,4,FALSE)+M84</f>
        <v>45366</v>
      </c>
    </row>
    <row r="85" spans="1:14" ht="15.75" x14ac:dyDescent="0.25">
      <c r="A85" s="42">
        <v>10222</v>
      </c>
      <c r="B85" s="43" t="s">
        <v>76</v>
      </c>
      <c r="C85" s="43" t="s">
        <v>77</v>
      </c>
      <c r="D85" s="43" t="s">
        <v>71</v>
      </c>
      <c r="E85" s="44"/>
      <c r="F85" s="44"/>
      <c r="G85" s="44"/>
      <c r="H85" s="44">
        <v>0</v>
      </c>
      <c r="I85" s="44">
        <v>0</v>
      </c>
      <c r="J85" s="44">
        <v>0</v>
      </c>
      <c r="K85" s="44">
        <v>0</v>
      </c>
      <c r="L85" s="41">
        <v>45323</v>
      </c>
      <c r="M85" s="41">
        <v>45351</v>
      </c>
      <c r="N85" s="41">
        <f>VLOOKUP(A85,Sheet3!$A$2:$AC$5999,4,FALSE)+M85</f>
        <v>45366</v>
      </c>
    </row>
    <row r="86" spans="1:14" ht="15.75" x14ac:dyDescent="0.2">
      <c r="A86" s="38">
        <v>10230</v>
      </c>
      <c r="B86" s="39" t="s">
        <v>78</v>
      </c>
      <c r="C86" s="39" t="s">
        <v>79</v>
      </c>
      <c r="D86" s="39" t="s">
        <v>71</v>
      </c>
      <c r="E86" s="40"/>
      <c r="F86" s="40"/>
      <c r="G86" s="40">
        <v>350000</v>
      </c>
      <c r="H86" s="40">
        <v>0</v>
      </c>
      <c r="I86" s="40">
        <v>35000</v>
      </c>
      <c r="J86" s="40">
        <v>52500</v>
      </c>
      <c r="K86" s="40">
        <v>367500</v>
      </c>
      <c r="L86" s="41">
        <v>45323</v>
      </c>
      <c r="M86" s="41">
        <v>45351</v>
      </c>
      <c r="N86" s="41">
        <f>VLOOKUP(A86,Sheet3!$A$2:$AC$5999,4,FALSE)+M86</f>
        <v>45381</v>
      </c>
    </row>
    <row r="87" spans="1:14" ht="15.75" x14ac:dyDescent="0.25">
      <c r="A87" s="42" t="s">
        <v>80</v>
      </c>
      <c r="B87" s="43" t="s">
        <v>80</v>
      </c>
      <c r="C87" s="43" t="s">
        <v>81</v>
      </c>
      <c r="D87" s="43" t="s">
        <v>71</v>
      </c>
      <c r="E87" s="44"/>
      <c r="F87" s="44"/>
      <c r="G87" s="44"/>
      <c r="H87" s="44">
        <v>0</v>
      </c>
      <c r="I87" s="44">
        <v>0</v>
      </c>
      <c r="J87" s="44">
        <v>0</v>
      </c>
      <c r="K87" s="44">
        <v>0</v>
      </c>
      <c r="L87" s="41">
        <v>45323</v>
      </c>
      <c r="M87" s="41">
        <v>45351</v>
      </c>
      <c r="N87" s="41">
        <f>VLOOKUP(A87,Sheet3!$A$2:$AC$5999,4,FALSE)+M87</f>
        <v>45381</v>
      </c>
    </row>
    <row r="88" spans="1:14" ht="15.75" x14ac:dyDescent="0.2">
      <c r="A88" s="38">
        <v>10179</v>
      </c>
      <c r="B88" s="39" t="s">
        <v>82</v>
      </c>
      <c r="C88" s="39" t="s">
        <v>83</v>
      </c>
      <c r="D88" s="39" t="s">
        <v>84</v>
      </c>
      <c r="E88" s="40"/>
      <c r="F88" s="40"/>
      <c r="G88" s="40"/>
      <c r="H88" s="40">
        <v>0</v>
      </c>
      <c r="I88" s="40">
        <v>0</v>
      </c>
      <c r="J88" s="40">
        <v>0</v>
      </c>
      <c r="K88" s="40">
        <v>0</v>
      </c>
      <c r="L88" s="41">
        <v>45323</v>
      </c>
      <c r="M88" s="41">
        <v>45351</v>
      </c>
      <c r="N88" s="41">
        <f>VLOOKUP(A88,Sheet3!$A$2:$AC$5999,4,FALSE)+M88</f>
        <v>45381</v>
      </c>
    </row>
    <row r="89" spans="1:14" ht="15.75" x14ac:dyDescent="0.25">
      <c r="A89" s="42">
        <v>10183</v>
      </c>
      <c r="B89" s="43" t="s">
        <v>85</v>
      </c>
      <c r="C89" s="43" t="s">
        <v>86</v>
      </c>
      <c r="D89" s="43" t="s">
        <v>84</v>
      </c>
      <c r="E89" s="44"/>
      <c r="F89" s="44"/>
      <c r="G89" s="44">
        <v>1002554.22</v>
      </c>
      <c r="H89" s="44">
        <v>304375.46119199996</v>
      </c>
      <c r="I89" s="44">
        <v>15218.773059599998</v>
      </c>
      <c r="J89" s="44">
        <v>104726.8138212</v>
      </c>
      <c r="K89" s="44">
        <v>787686.79956960003</v>
      </c>
      <c r="L89" s="41">
        <v>45323</v>
      </c>
      <c r="M89" s="41">
        <v>45351</v>
      </c>
      <c r="N89" s="41">
        <f>VLOOKUP(A89,Sheet3!$A$2:$AC$5999,4,FALSE)+M89</f>
        <v>45381</v>
      </c>
    </row>
    <row r="90" spans="1:14" ht="15.75" x14ac:dyDescent="0.2">
      <c r="A90" s="38">
        <v>10156</v>
      </c>
      <c r="B90" s="39" t="s">
        <v>87</v>
      </c>
      <c r="C90" s="39" t="s">
        <v>88</v>
      </c>
      <c r="D90" s="39" t="s">
        <v>84</v>
      </c>
      <c r="E90" s="40"/>
      <c r="F90" s="40"/>
      <c r="G90" s="40">
        <v>549610.14000000013</v>
      </c>
      <c r="H90" s="40">
        <v>0</v>
      </c>
      <c r="I90" s="40">
        <v>0</v>
      </c>
      <c r="J90" s="40">
        <v>82441.521000000022</v>
      </c>
      <c r="K90" s="40">
        <v>632051.6610000002</v>
      </c>
      <c r="L90" s="41">
        <v>45323</v>
      </c>
      <c r="M90" s="41">
        <v>45351</v>
      </c>
      <c r="N90" s="41">
        <f>VLOOKUP(A90,Sheet3!$A$2:$AC$5999,4,FALSE)+M90</f>
        <v>45381</v>
      </c>
    </row>
    <row r="91" spans="1:14" ht="15.75" x14ac:dyDescent="0.25">
      <c r="A91" s="42">
        <v>10147</v>
      </c>
      <c r="B91" s="43" t="s">
        <v>89</v>
      </c>
      <c r="C91" s="43" t="s">
        <v>90</v>
      </c>
      <c r="D91" s="43" t="s">
        <v>84</v>
      </c>
      <c r="E91" s="44"/>
      <c r="F91" s="44"/>
      <c r="G91" s="44">
        <v>250000</v>
      </c>
      <c r="H91" s="44">
        <v>0</v>
      </c>
      <c r="I91" s="44">
        <v>0</v>
      </c>
      <c r="J91" s="44">
        <v>37500</v>
      </c>
      <c r="K91" s="44">
        <v>287500</v>
      </c>
      <c r="L91" s="41">
        <v>45323</v>
      </c>
      <c r="M91" s="41">
        <v>45351</v>
      </c>
      <c r="N91" s="41">
        <f>VLOOKUP(A91,Sheet3!$A$2:$AC$5999,4,FALSE)+M91</f>
        <v>45381</v>
      </c>
    </row>
    <row r="92" spans="1:14" ht="15.75" x14ac:dyDescent="0.2">
      <c r="A92" s="38">
        <v>10168</v>
      </c>
      <c r="B92" s="39" t="s">
        <v>91</v>
      </c>
      <c r="C92" s="39" t="s">
        <v>92</v>
      </c>
      <c r="D92" s="39" t="s">
        <v>84</v>
      </c>
      <c r="E92" s="40"/>
      <c r="F92" s="40"/>
      <c r="G92" s="40"/>
      <c r="H92" s="40">
        <v>0</v>
      </c>
      <c r="I92" s="40">
        <v>0</v>
      </c>
      <c r="J92" s="40">
        <v>0</v>
      </c>
      <c r="K92" s="40">
        <v>0</v>
      </c>
      <c r="L92" s="41">
        <v>45323</v>
      </c>
      <c r="M92" s="41">
        <v>45351</v>
      </c>
      <c r="N92" s="41">
        <f>VLOOKUP(A92,Sheet3!$A$2:$AC$5999,4,FALSE)+M92</f>
        <v>45381</v>
      </c>
    </row>
    <row r="93" spans="1:14" ht="15.75" x14ac:dyDescent="0.25">
      <c r="A93" s="42">
        <v>10208</v>
      </c>
      <c r="B93" s="43" t="s">
        <v>93</v>
      </c>
      <c r="C93" s="43" t="s">
        <v>21</v>
      </c>
      <c r="D93" s="43" t="s">
        <v>84</v>
      </c>
      <c r="E93" s="44"/>
      <c r="F93" s="44"/>
      <c r="G93" s="44">
        <v>101139.8</v>
      </c>
      <c r="H93" s="44">
        <v>0</v>
      </c>
      <c r="I93" s="44">
        <v>0</v>
      </c>
      <c r="J93" s="44">
        <v>15170.97</v>
      </c>
      <c r="K93" s="44">
        <v>116310.77</v>
      </c>
      <c r="L93" s="41">
        <v>45323</v>
      </c>
      <c r="M93" s="41">
        <v>45351</v>
      </c>
      <c r="N93" s="41">
        <f>VLOOKUP(A93,Sheet3!$A$2:$AC$5999,4,FALSE)+M93</f>
        <v>45381</v>
      </c>
    </row>
    <row r="94" spans="1:14" ht="15.75" x14ac:dyDescent="0.2">
      <c r="A94" s="38" t="s">
        <v>94</v>
      </c>
      <c r="B94" s="39" t="s">
        <v>94</v>
      </c>
      <c r="C94" s="39"/>
      <c r="D94" s="39" t="s">
        <v>84</v>
      </c>
      <c r="E94" s="40"/>
      <c r="F94" s="40"/>
      <c r="G94" s="40"/>
      <c r="H94" s="40">
        <v>0</v>
      </c>
      <c r="I94" s="40">
        <v>0</v>
      </c>
      <c r="J94" s="40">
        <v>0</v>
      </c>
      <c r="K94" s="40">
        <v>0</v>
      </c>
      <c r="L94" s="41">
        <v>45323</v>
      </c>
      <c r="M94" s="41">
        <v>45351</v>
      </c>
      <c r="N94" s="41">
        <f>VLOOKUP(A94,Sheet3!$A$2:$AC$5999,4,FALSE)+M94</f>
        <v>45381</v>
      </c>
    </row>
    <row r="95" spans="1:14" ht="15.75" x14ac:dyDescent="0.25">
      <c r="A95" s="42">
        <v>10248</v>
      </c>
      <c r="B95" s="43" t="s">
        <v>95</v>
      </c>
      <c r="C95" s="43" t="s">
        <v>17</v>
      </c>
      <c r="D95" s="43" t="s">
        <v>96</v>
      </c>
      <c r="E95" s="44"/>
      <c r="F95" s="44"/>
      <c r="G95" s="44">
        <v>3958912.5</v>
      </c>
      <c r="H95" s="44">
        <v>1979456.25</v>
      </c>
      <c r="I95" s="44">
        <v>395891.25</v>
      </c>
      <c r="J95" s="44">
        <v>296918.4375</v>
      </c>
      <c r="K95" s="44">
        <v>1880483.4375</v>
      </c>
      <c r="L95" s="41">
        <v>45323</v>
      </c>
      <c r="M95" s="41">
        <v>45351</v>
      </c>
      <c r="N95" s="41">
        <f>VLOOKUP(A95,Sheet3!$A$2:$AC$5999,4,FALSE)+M95</f>
        <v>45381</v>
      </c>
    </row>
    <row r="96" spans="1:14" ht="15.75" x14ac:dyDescent="0.2">
      <c r="A96" s="38">
        <v>10229</v>
      </c>
      <c r="B96" s="39" t="s">
        <v>97</v>
      </c>
      <c r="C96" s="39" t="s">
        <v>98</v>
      </c>
      <c r="D96" s="39"/>
      <c r="E96" s="40"/>
      <c r="F96" s="40"/>
      <c r="G96" s="40"/>
      <c r="H96" s="40"/>
      <c r="I96" s="40"/>
      <c r="J96" s="40">
        <v>0</v>
      </c>
      <c r="K96" s="40">
        <v>0</v>
      </c>
      <c r="L96" s="41">
        <v>45323</v>
      </c>
      <c r="M96" s="41">
        <v>45351</v>
      </c>
      <c r="N96" s="41">
        <f>VLOOKUP(A96,Sheet3!$A$2:$AC$5999,4,FALSE)+M96</f>
        <v>45381</v>
      </c>
    </row>
    <row r="97" spans="1:14" ht="15.75" x14ac:dyDescent="0.25">
      <c r="A97" s="42">
        <v>10238</v>
      </c>
      <c r="B97" s="43" t="s">
        <v>99</v>
      </c>
      <c r="C97" s="43" t="s">
        <v>100</v>
      </c>
      <c r="D97" s="43"/>
      <c r="E97" s="44"/>
      <c r="F97" s="44"/>
      <c r="G97" s="44"/>
      <c r="H97" s="44">
        <v>0</v>
      </c>
      <c r="I97" s="44">
        <v>0</v>
      </c>
      <c r="J97" s="44">
        <v>0</v>
      </c>
      <c r="K97" s="44">
        <v>0</v>
      </c>
      <c r="L97" s="41">
        <v>45323</v>
      </c>
      <c r="M97" s="41">
        <v>45351</v>
      </c>
      <c r="N97" s="41">
        <f>VLOOKUP(A97,Sheet3!$A$2:$AC$5999,4,FALSE)+M97</f>
        <v>45366</v>
      </c>
    </row>
    <row r="98" spans="1:14" ht="15.75" x14ac:dyDescent="0.2">
      <c r="A98" s="46">
        <v>10264</v>
      </c>
      <c r="B98" s="39" t="s">
        <v>101</v>
      </c>
      <c r="C98" s="39" t="s">
        <v>102</v>
      </c>
      <c r="D98" s="39"/>
      <c r="E98" s="40"/>
      <c r="F98" s="40"/>
      <c r="G98" s="40"/>
      <c r="H98" s="40">
        <v>0</v>
      </c>
      <c r="I98" s="40">
        <v>0</v>
      </c>
      <c r="J98" s="40">
        <v>0</v>
      </c>
      <c r="K98" s="40">
        <v>0</v>
      </c>
      <c r="L98" s="41">
        <v>45323</v>
      </c>
      <c r="M98" s="41">
        <v>45351</v>
      </c>
      <c r="N98" s="41">
        <f>VLOOKUP(A98,Sheet3!$A$2:$AC$5999,4,FALSE)+M98</f>
        <v>45381</v>
      </c>
    </row>
    <row r="99" spans="1:14" ht="15.75" x14ac:dyDescent="0.25">
      <c r="A99" s="42">
        <v>10265</v>
      </c>
      <c r="B99" s="43" t="s">
        <v>103</v>
      </c>
      <c r="C99" s="43" t="s">
        <v>102</v>
      </c>
      <c r="D99" s="43"/>
      <c r="E99" s="44"/>
      <c r="F99" s="44"/>
      <c r="G99" s="44"/>
      <c r="H99" s="44">
        <v>0</v>
      </c>
      <c r="I99" s="44">
        <v>0</v>
      </c>
      <c r="J99" s="44">
        <v>0</v>
      </c>
      <c r="K99" s="44">
        <v>0</v>
      </c>
      <c r="L99" s="41">
        <v>45323</v>
      </c>
      <c r="M99" s="41">
        <v>45351</v>
      </c>
      <c r="N99" s="41">
        <f>VLOOKUP(A99,Sheet3!$A$2:$AC$5999,4,FALSE)+M99</f>
        <v>45381</v>
      </c>
    </row>
    <row r="100" spans="1:14" ht="15.75" x14ac:dyDescent="0.2">
      <c r="A100" s="38">
        <v>10077</v>
      </c>
      <c r="B100" s="39" t="s">
        <v>5</v>
      </c>
      <c r="C100" s="39" t="s">
        <v>6</v>
      </c>
      <c r="D100" s="39" t="s">
        <v>7</v>
      </c>
      <c r="E100" s="40"/>
      <c r="F100" s="40"/>
      <c r="G100" s="40">
        <v>276619.86</v>
      </c>
      <c r="H100" s="40">
        <v>55323.972000000002</v>
      </c>
      <c r="I100" s="40">
        <v>27661.986000000001</v>
      </c>
      <c r="J100" s="40">
        <v>38726.780399999996</v>
      </c>
      <c r="K100" s="40">
        <v>232360.68239999996</v>
      </c>
      <c r="L100" s="41">
        <v>45352</v>
      </c>
      <c r="M100" s="41">
        <v>45382</v>
      </c>
      <c r="N100" s="41">
        <f>VLOOKUP(A100,Sheet3!$A$2:$AC$5999,4,FALSE)+M100</f>
        <v>45389</v>
      </c>
    </row>
    <row r="101" spans="1:14" ht="15.75" x14ac:dyDescent="0.25">
      <c r="A101" s="42">
        <v>10137</v>
      </c>
      <c r="B101" s="43" t="s">
        <v>8</v>
      </c>
      <c r="C101" s="43" t="s">
        <v>9</v>
      </c>
      <c r="D101" s="43" t="s">
        <v>7</v>
      </c>
      <c r="E101" s="44"/>
      <c r="F101" s="44"/>
      <c r="G101" s="44"/>
      <c r="H101" s="44"/>
      <c r="I101" s="44">
        <v>0</v>
      </c>
      <c r="J101" s="44">
        <v>0</v>
      </c>
      <c r="K101" s="44">
        <v>0</v>
      </c>
      <c r="L101" s="41">
        <v>45352</v>
      </c>
      <c r="M101" s="41">
        <v>45382</v>
      </c>
      <c r="N101" s="41">
        <f>VLOOKUP(A101,Sheet3!$A$2:$AC$5999,4,FALSE)+M101</f>
        <v>45412</v>
      </c>
    </row>
    <row r="102" spans="1:14" ht="15.75" x14ac:dyDescent="0.2">
      <c r="A102" s="38">
        <v>10245</v>
      </c>
      <c r="B102" s="39" t="s">
        <v>10</v>
      </c>
      <c r="C102" s="39" t="s">
        <v>11</v>
      </c>
      <c r="D102" s="39" t="s">
        <v>7</v>
      </c>
      <c r="E102" s="40"/>
      <c r="F102" s="40"/>
      <c r="G102" s="40">
        <v>742003.34</v>
      </c>
      <c r="H102" s="40">
        <v>222601.00199999998</v>
      </c>
      <c r="I102" s="40">
        <v>37100.167000000001</v>
      </c>
      <c r="J102" s="40">
        <v>77910.350699999995</v>
      </c>
      <c r="K102" s="40">
        <v>560212.52169999992</v>
      </c>
      <c r="L102" s="41">
        <v>45352</v>
      </c>
      <c r="M102" s="41">
        <v>45382</v>
      </c>
      <c r="N102" s="41">
        <f>VLOOKUP(A102,Sheet3!$A$2:$AC$5999,4,FALSE)+M102</f>
        <v>45397</v>
      </c>
    </row>
    <row r="103" spans="1:14" ht="15.75" x14ac:dyDescent="0.25">
      <c r="A103" s="42">
        <v>10251</v>
      </c>
      <c r="B103" s="43" t="s">
        <v>12</v>
      </c>
      <c r="C103" s="43" t="s">
        <v>13</v>
      </c>
      <c r="D103" s="43" t="s">
        <v>7</v>
      </c>
      <c r="E103" s="44"/>
      <c r="F103" s="44"/>
      <c r="G103" s="44">
        <v>342770.33</v>
      </c>
      <c r="H103" s="44">
        <v>13505.151002000001</v>
      </c>
      <c r="I103" s="44">
        <v>17138.516500000002</v>
      </c>
      <c r="J103" s="44">
        <v>49389.7768497</v>
      </c>
      <c r="K103" s="44">
        <v>361516.43934769998</v>
      </c>
      <c r="L103" s="41">
        <v>45352</v>
      </c>
      <c r="M103" s="41">
        <v>45382</v>
      </c>
      <c r="N103" s="41">
        <f>VLOOKUP(A103,Sheet3!$A$2:$AC$5999,4,FALSE)+M103</f>
        <v>45472</v>
      </c>
    </row>
    <row r="104" spans="1:14" ht="15.75" x14ac:dyDescent="0.2">
      <c r="A104" s="38">
        <v>10240</v>
      </c>
      <c r="B104" s="39" t="s">
        <v>14</v>
      </c>
      <c r="C104" s="39" t="s">
        <v>15</v>
      </c>
      <c r="D104" s="39" t="s">
        <v>7</v>
      </c>
      <c r="E104" s="40"/>
      <c r="F104" s="40"/>
      <c r="G104" s="40">
        <v>725587.5</v>
      </c>
      <c r="H104" s="40">
        <v>217676.25</v>
      </c>
      <c r="I104" s="40"/>
      <c r="J104" s="40">
        <v>76186.6875</v>
      </c>
      <c r="K104" s="40">
        <v>584097.9375</v>
      </c>
      <c r="L104" s="41">
        <v>45352</v>
      </c>
      <c r="M104" s="41">
        <v>45382</v>
      </c>
      <c r="N104" s="41">
        <f>VLOOKUP(A104,Sheet3!$A$2:$AC$5999,4,FALSE)+M104</f>
        <v>45389</v>
      </c>
    </row>
    <row r="105" spans="1:14" ht="15.75" x14ac:dyDescent="0.25">
      <c r="A105" s="42">
        <v>10012</v>
      </c>
      <c r="B105" s="43" t="s">
        <v>16</v>
      </c>
      <c r="C105" s="43" t="s">
        <v>17</v>
      </c>
      <c r="D105" s="43" t="s">
        <v>18</v>
      </c>
      <c r="E105" s="44"/>
      <c r="F105" s="44"/>
      <c r="G105" s="44"/>
      <c r="H105" s="44">
        <v>0</v>
      </c>
      <c r="I105" s="44">
        <v>0</v>
      </c>
      <c r="J105" s="44">
        <v>0</v>
      </c>
      <c r="K105" s="44">
        <v>0</v>
      </c>
      <c r="L105" s="41">
        <v>45352</v>
      </c>
      <c r="M105" s="41">
        <v>45382</v>
      </c>
      <c r="N105" s="41">
        <f>VLOOKUP(A105,Sheet3!$A$2:$AC$5999,4,FALSE)+M105</f>
        <v>45412</v>
      </c>
    </row>
    <row r="106" spans="1:14" ht="15.75" x14ac:dyDescent="0.2">
      <c r="A106" s="38">
        <v>10138</v>
      </c>
      <c r="B106" s="39" t="s">
        <v>19</v>
      </c>
      <c r="C106" s="39" t="s">
        <v>6</v>
      </c>
      <c r="D106" s="39" t="s">
        <v>18</v>
      </c>
      <c r="E106" s="40"/>
      <c r="F106" s="40"/>
      <c r="G106" s="40"/>
      <c r="H106" s="40">
        <v>0</v>
      </c>
      <c r="I106" s="40">
        <v>0</v>
      </c>
      <c r="J106" s="40">
        <v>0</v>
      </c>
      <c r="K106" s="40">
        <v>0</v>
      </c>
      <c r="L106" s="41">
        <v>45352</v>
      </c>
      <c r="M106" s="41">
        <v>45382</v>
      </c>
      <c r="N106" s="41">
        <f>VLOOKUP(A106,Sheet3!$A$2:$AC$5999,4,FALSE)+M106</f>
        <v>45389</v>
      </c>
    </row>
    <row r="107" spans="1:14" ht="15.75" x14ac:dyDescent="0.25">
      <c r="A107" s="42">
        <v>10088</v>
      </c>
      <c r="B107" s="43" t="s">
        <v>20</v>
      </c>
      <c r="C107" s="43" t="s">
        <v>21</v>
      </c>
      <c r="D107" s="43" t="s">
        <v>18</v>
      </c>
      <c r="E107" s="44"/>
      <c r="F107" s="44"/>
      <c r="G107" s="44"/>
      <c r="H107" s="44"/>
      <c r="I107" s="44">
        <v>0</v>
      </c>
      <c r="J107" s="44">
        <v>0</v>
      </c>
      <c r="K107" s="44">
        <v>0</v>
      </c>
      <c r="L107" s="41">
        <v>45352</v>
      </c>
      <c r="M107" s="41">
        <v>45382</v>
      </c>
      <c r="N107" s="41">
        <f>VLOOKUP(A107,Sheet3!$A$2:$AC$5999,4,FALSE)+M107</f>
        <v>45412</v>
      </c>
    </row>
    <row r="108" spans="1:14" ht="15.75" x14ac:dyDescent="0.2">
      <c r="A108" s="38">
        <v>10088</v>
      </c>
      <c r="B108" s="39" t="s">
        <v>22</v>
      </c>
      <c r="C108" s="39" t="s">
        <v>21</v>
      </c>
      <c r="D108" s="39" t="s">
        <v>18</v>
      </c>
      <c r="E108" s="40"/>
      <c r="F108" s="40"/>
      <c r="G108" s="40">
        <v>348952</v>
      </c>
      <c r="H108" s="40"/>
      <c r="I108" s="40">
        <v>0</v>
      </c>
      <c r="J108" s="40">
        <v>52342.799999999996</v>
      </c>
      <c r="K108" s="40">
        <v>401294.8</v>
      </c>
      <c r="L108" s="41">
        <v>45352</v>
      </c>
      <c r="M108" s="41">
        <v>45382</v>
      </c>
      <c r="N108" s="41">
        <f>VLOOKUP(A108,Sheet3!$A$2:$AC$5999,4,FALSE)+M108</f>
        <v>45412</v>
      </c>
    </row>
    <row r="109" spans="1:14" ht="15.75" x14ac:dyDescent="0.25">
      <c r="A109" s="42">
        <v>10256</v>
      </c>
      <c r="B109" s="43" t="s">
        <v>23</v>
      </c>
      <c r="C109" s="43" t="s">
        <v>24</v>
      </c>
      <c r="D109" s="43" t="s">
        <v>18</v>
      </c>
      <c r="E109" s="44"/>
      <c r="F109" s="44"/>
      <c r="G109" s="44">
        <v>3779614</v>
      </c>
      <c r="H109" s="44">
        <v>755922.8</v>
      </c>
      <c r="I109" s="44">
        <v>377961.4</v>
      </c>
      <c r="J109" s="44">
        <v>453553.68</v>
      </c>
      <c r="K109" s="44">
        <v>3099283.4800000004</v>
      </c>
      <c r="L109" s="41">
        <v>45352</v>
      </c>
      <c r="M109" s="41">
        <v>45382</v>
      </c>
      <c r="N109" s="41">
        <f>VLOOKUP(A109,Sheet3!$A$2:$AC$5999,4,FALSE)+M109</f>
        <v>45396</v>
      </c>
    </row>
    <row r="110" spans="1:14" ht="15.75" x14ac:dyDescent="0.2">
      <c r="A110" s="38">
        <v>10080</v>
      </c>
      <c r="B110" s="39" t="s">
        <v>25</v>
      </c>
      <c r="C110" s="39" t="s">
        <v>26</v>
      </c>
      <c r="D110" s="39" t="s">
        <v>27</v>
      </c>
      <c r="E110" s="40"/>
      <c r="F110" s="40"/>
      <c r="G110" s="40">
        <v>500000</v>
      </c>
      <c r="H110" s="40">
        <v>200000</v>
      </c>
      <c r="I110" s="40">
        <v>50000</v>
      </c>
      <c r="J110" s="40">
        <v>65000</v>
      </c>
      <c r="K110" s="40">
        <v>315000</v>
      </c>
      <c r="L110" s="41">
        <v>45352</v>
      </c>
      <c r="M110" s="41">
        <v>45382</v>
      </c>
      <c r="N110" s="41">
        <f>VLOOKUP(A110,Sheet3!$A$2:$AC$5999,4,FALSE)+M110</f>
        <v>45472</v>
      </c>
    </row>
    <row r="111" spans="1:14" ht="15.75" x14ac:dyDescent="0.25">
      <c r="A111" s="42">
        <v>10241</v>
      </c>
      <c r="B111" s="43" t="s">
        <v>28</v>
      </c>
      <c r="C111" s="43" t="s">
        <v>29</v>
      </c>
      <c r="D111" s="43" t="s">
        <v>27</v>
      </c>
      <c r="E111" s="44"/>
      <c r="F111" s="44"/>
      <c r="G111" s="44">
        <v>90000</v>
      </c>
      <c r="H111" s="44">
        <v>0</v>
      </c>
      <c r="I111" s="44">
        <v>0</v>
      </c>
      <c r="J111" s="44">
        <v>13500</v>
      </c>
      <c r="K111" s="44">
        <v>103500</v>
      </c>
      <c r="L111" s="41">
        <v>45352</v>
      </c>
      <c r="M111" s="41">
        <v>45382</v>
      </c>
      <c r="N111" s="41">
        <f>VLOOKUP(A111,Sheet3!$A$2:$AC$5999,4,FALSE)+M111</f>
        <v>45397</v>
      </c>
    </row>
    <row r="112" spans="1:14" ht="15.75" x14ac:dyDescent="0.2">
      <c r="A112" s="38">
        <v>10219</v>
      </c>
      <c r="B112" s="39" t="s">
        <v>30</v>
      </c>
      <c r="C112" s="39" t="s">
        <v>31</v>
      </c>
      <c r="D112" s="39" t="s">
        <v>27</v>
      </c>
      <c r="E112" s="40"/>
      <c r="F112" s="40"/>
      <c r="G112" s="40"/>
      <c r="H112" s="40">
        <v>0</v>
      </c>
      <c r="I112" s="40">
        <v>0</v>
      </c>
      <c r="J112" s="40">
        <v>0</v>
      </c>
      <c r="K112" s="40">
        <v>0</v>
      </c>
      <c r="L112" s="41">
        <v>45352</v>
      </c>
      <c r="M112" s="41">
        <v>45382</v>
      </c>
      <c r="N112" s="41">
        <f>VLOOKUP(A112,Sheet3!$A$2:$AC$5999,4,FALSE)+M112</f>
        <v>45412</v>
      </c>
    </row>
    <row r="113" spans="1:14" ht="15.75" x14ac:dyDescent="0.25">
      <c r="A113" s="42">
        <v>10254</v>
      </c>
      <c r="B113" s="43" t="s">
        <v>32</v>
      </c>
      <c r="C113" s="43" t="s">
        <v>33</v>
      </c>
      <c r="D113" s="43" t="s">
        <v>27</v>
      </c>
      <c r="E113" s="44"/>
      <c r="F113" s="44"/>
      <c r="G113" s="44"/>
      <c r="H113" s="44">
        <v>0</v>
      </c>
      <c r="I113" s="44">
        <v>0</v>
      </c>
      <c r="J113" s="44">
        <v>0</v>
      </c>
      <c r="K113" s="44">
        <v>0</v>
      </c>
      <c r="L113" s="41">
        <v>45352</v>
      </c>
      <c r="M113" s="41">
        <v>45382</v>
      </c>
      <c r="N113" s="41">
        <f>VLOOKUP(A113,Sheet3!$A$2:$AC$5999,4,FALSE)+M113</f>
        <v>45427</v>
      </c>
    </row>
    <row r="114" spans="1:14" ht="15.75" x14ac:dyDescent="0.2">
      <c r="A114" s="38">
        <v>10253</v>
      </c>
      <c r="B114" s="39" t="s">
        <v>34</v>
      </c>
      <c r="C114" s="39" t="s">
        <v>33</v>
      </c>
      <c r="D114" s="39" t="s">
        <v>27</v>
      </c>
      <c r="E114" s="40"/>
      <c r="F114" s="40"/>
      <c r="G114" s="40">
        <v>2494529.4840000002</v>
      </c>
      <c r="H114" s="40">
        <v>997811.79360000009</v>
      </c>
      <c r="I114" s="40">
        <v>249452.94840000002</v>
      </c>
      <c r="J114" s="40">
        <v>224507.65356000004</v>
      </c>
      <c r="K114" s="40">
        <v>1471772.3955600001</v>
      </c>
      <c r="L114" s="41">
        <v>45352</v>
      </c>
      <c r="M114" s="41">
        <v>45382</v>
      </c>
      <c r="N114" s="41">
        <f>VLOOKUP(A114,Sheet3!$A$2:$AC$5999,4,FALSE)+M114</f>
        <v>45427</v>
      </c>
    </row>
    <row r="115" spans="1:14" ht="15.75" x14ac:dyDescent="0.25">
      <c r="A115" s="42">
        <v>10234</v>
      </c>
      <c r="B115" s="43" t="s">
        <v>35</v>
      </c>
      <c r="C115" s="43" t="s">
        <v>17</v>
      </c>
      <c r="D115" s="43" t="s">
        <v>36</v>
      </c>
      <c r="E115" s="44"/>
      <c r="F115" s="44"/>
      <c r="G115" s="44">
        <v>2977862</v>
      </c>
      <c r="H115" s="44">
        <v>744465.5</v>
      </c>
      <c r="I115" s="44">
        <v>297786.2</v>
      </c>
      <c r="J115" s="44">
        <v>335009.47499999998</v>
      </c>
      <c r="K115" s="44">
        <v>2270619.7749999999</v>
      </c>
      <c r="L115" s="41">
        <v>45352</v>
      </c>
      <c r="M115" s="41">
        <v>45382</v>
      </c>
      <c r="N115" s="41">
        <f>VLOOKUP(A115,Sheet3!$A$2:$AC$5999,4,FALSE)+M115</f>
        <v>45412</v>
      </c>
    </row>
    <row r="116" spans="1:14" ht="15.75" x14ac:dyDescent="0.2">
      <c r="A116" s="38" t="s">
        <v>37</v>
      </c>
      <c r="B116" s="39" t="s">
        <v>37</v>
      </c>
      <c r="C116" s="39" t="s">
        <v>38</v>
      </c>
      <c r="D116" s="39" t="s">
        <v>36</v>
      </c>
      <c r="E116" s="40"/>
      <c r="F116" s="40"/>
      <c r="G116" s="40"/>
      <c r="H116" s="40"/>
      <c r="I116" s="40"/>
      <c r="J116" s="40">
        <v>0</v>
      </c>
      <c r="K116" s="40">
        <v>0</v>
      </c>
      <c r="L116" s="41">
        <v>45352</v>
      </c>
      <c r="M116" s="41">
        <v>45382</v>
      </c>
      <c r="N116" s="41">
        <f>VLOOKUP(A116,Sheet3!$A$2:$AC$5999,4,FALSE)+M116</f>
        <v>45412</v>
      </c>
    </row>
    <row r="117" spans="1:14" ht="15.75" x14ac:dyDescent="0.25">
      <c r="A117" s="42">
        <v>10134</v>
      </c>
      <c r="B117" s="43" t="s">
        <v>39</v>
      </c>
      <c r="C117" s="43" t="s">
        <v>40</v>
      </c>
      <c r="D117" s="43" t="s">
        <v>41</v>
      </c>
      <c r="E117" s="44"/>
      <c r="F117" s="44"/>
      <c r="G117" s="44">
        <v>1716803</v>
      </c>
      <c r="H117" s="44">
        <v>515040.89999999997</v>
      </c>
      <c r="I117" s="44">
        <v>343360.60000000003</v>
      </c>
      <c r="J117" s="44">
        <v>180264.315</v>
      </c>
      <c r="K117" s="44">
        <v>1038665.8149999999</v>
      </c>
      <c r="L117" s="41">
        <v>45352</v>
      </c>
      <c r="M117" s="41">
        <v>45382</v>
      </c>
      <c r="N117" s="41">
        <f>VLOOKUP(A117,Sheet3!$A$2:$AC$5999,4,FALSE)+M117</f>
        <v>45427</v>
      </c>
    </row>
    <row r="118" spans="1:14" ht="15.75" x14ac:dyDescent="0.2">
      <c r="A118" s="38">
        <v>10259</v>
      </c>
      <c r="B118" s="39" t="s">
        <v>42</v>
      </c>
      <c r="C118" s="39" t="s">
        <v>43</v>
      </c>
      <c r="D118" s="39" t="s">
        <v>41</v>
      </c>
      <c r="E118" s="40"/>
      <c r="F118" s="40"/>
      <c r="G118" s="40">
        <v>400784</v>
      </c>
      <c r="H118" s="40">
        <v>40078.400000000001</v>
      </c>
      <c r="I118" s="40">
        <v>4007.84</v>
      </c>
      <c r="J118" s="40">
        <v>54105.84</v>
      </c>
      <c r="K118" s="40">
        <v>410803.6</v>
      </c>
      <c r="L118" s="41">
        <v>45352</v>
      </c>
      <c r="M118" s="41">
        <v>45382</v>
      </c>
      <c r="N118" s="41">
        <f>VLOOKUP(A118,Sheet3!$A$2:$AC$5999,4,FALSE)+M118</f>
        <v>45412</v>
      </c>
    </row>
    <row r="119" spans="1:14" ht="15.75" x14ac:dyDescent="0.25">
      <c r="A119" s="42">
        <v>10263</v>
      </c>
      <c r="B119" s="43" t="s">
        <v>44</v>
      </c>
      <c r="C119" s="43" t="s">
        <v>17</v>
      </c>
      <c r="D119" s="43" t="s">
        <v>41</v>
      </c>
      <c r="E119" s="44"/>
      <c r="F119" s="44"/>
      <c r="G119" s="44">
        <v>3843166</v>
      </c>
      <c r="H119" s="44">
        <v>1921583</v>
      </c>
      <c r="I119" s="44">
        <v>384316.60000000003</v>
      </c>
      <c r="J119" s="44">
        <v>288237.45</v>
      </c>
      <c r="K119" s="44">
        <v>1825503.8499999999</v>
      </c>
      <c r="L119" s="41">
        <v>45352</v>
      </c>
      <c r="M119" s="41">
        <v>45382</v>
      </c>
      <c r="N119" s="41">
        <f>VLOOKUP(A119,Sheet3!$A$2:$AC$5999,4,FALSE)+M119</f>
        <v>45412</v>
      </c>
    </row>
    <row r="120" spans="1:14" ht="15.75" x14ac:dyDescent="0.2">
      <c r="A120" s="38">
        <v>10262</v>
      </c>
      <c r="B120" s="39" t="s">
        <v>45</v>
      </c>
      <c r="C120" s="39" t="s">
        <v>46</v>
      </c>
      <c r="D120" s="39" t="s">
        <v>47</v>
      </c>
      <c r="E120" s="40"/>
      <c r="F120" s="40"/>
      <c r="G120" s="40">
        <v>2020000</v>
      </c>
      <c r="H120" s="40">
        <v>404000</v>
      </c>
      <c r="I120" s="40">
        <v>101000</v>
      </c>
      <c r="J120" s="40">
        <v>242400</v>
      </c>
      <c r="K120" s="40">
        <v>1757400</v>
      </c>
      <c r="L120" s="41">
        <v>45352</v>
      </c>
      <c r="M120" s="41">
        <v>45382</v>
      </c>
      <c r="N120" s="41">
        <f>VLOOKUP(A120,Sheet3!$A$2:$AC$5999,4,FALSE)+M120</f>
        <v>45396</v>
      </c>
    </row>
    <row r="121" spans="1:14" ht="15.75" x14ac:dyDescent="0.25">
      <c r="A121" s="42">
        <v>10214</v>
      </c>
      <c r="B121" s="43" t="s">
        <v>48</v>
      </c>
      <c r="C121" s="43" t="s">
        <v>49</v>
      </c>
      <c r="D121" s="43" t="s">
        <v>50</v>
      </c>
      <c r="E121" s="44"/>
      <c r="F121" s="44"/>
      <c r="G121" s="44"/>
      <c r="H121" s="44">
        <v>0</v>
      </c>
      <c r="I121" s="44">
        <v>0</v>
      </c>
      <c r="J121" s="44">
        <v>0</v>
      </c>
      <c r="K121" s="44">
        <v>0</v>
      </c>
      <c r="L121" s="41">
        <v>45352</v>
      </c>
      <c r="M121" s="41">
        <v>45382</v>
      </c>
      <c r="N121" s="41">
        <f>VLOOKUP(A121,Sheet3!$A$2:$AC$5999,4,FALSE)+M121</f>
        <v>45412</v>
      </c>
    </row>
    <row r="122" spans="1:14" ht="15.75" x14ac:dyDescent="0.2">
      <c r="A122" s="38">
        <v>10239</v>
      </c>
      <c r="B122" s="39" t="s">
        <v>51</v>
      </c>
      <c r="C122" s="39" t="s">
        <v>52</v>
      </c>
      <c r="D122" s="39" t="s">
        <v>50</v>
      </c>
      <c r="E122" s="40"/>
      <c r="F122" s="40"/>
      <c r="G122" s="40">
        <v>993682.08357006079</v>
      </c>
      <c r="H122" s="40">
        <v>248420.5208925152</v>
      </c>
      <c r="I122" s="40">
        <v>99368.208357006079</v>
      </c>
      <c r="J122" s="40">
        <v>111789.23440163184</v>
      </c>
      <c r="K122" s="40">
        <v>757682.58872217138</v>
      </c>
      <c r="L122" s="41">
        <v>45352</v>
      </c>
      <c r="M122" s="41">
        <v>45382</v>
      </c>
      <c r="N122" s="41">
        <f>VLOOKUP(A122,Sheet3!$A$2:$AC$5999,4,FALSE)+M122</f>
        <v>45412</v>
      </c>
    </row>
    <row r="123" spans="1:14" ht="15.75" x14ac:dyDescent="0.25">
      <c r="A123" s="42">
        <v>10236</v>
      </c>
      <c r="B123" s="43" t="s">
        <v>53</v>
      </c>
      <c r="C123" s="43" t="s">
        <v>54</v>
      </c>
      <c r="D123" s="43" t="s">
        <v>50</v>
      </c>
      <c r="E123" s="44"/>
      <c r="F123" s="44"/>
      <c r="G123" s="44">
        <v>508831.02561230795</v>
      </c>
      <c r="H123" s="44">
        <v>127207.75640307699</v>
      </c>
      <c r="I123" s="44">
        <v>0</v>
      </c>
      <c r="J123" s="44">
        <v>57243.490381384639</v>
      </c>
      <c r="K123" s="44">
        <v>438866.75959061558</v>
      </c>
      <c r="L123" s="41">
        <v>45352</v>
      </c>
      <c r="M123" s="41">
        <v>45382</v>
      </c>
      <c r="N123" s="41">
        <f>VLOOKUP(A123,Sheet3!$A$2:$AC$5999,4,FALSE)+M123</f>
        <v>45412</v>
      </c>
    </row>
    <row r="124" spans="1:14" ht="15.75" x14ac:dyDescent="0.2">
      <c r="A124" s="38">
        <v>10247</v>
      </c>
      <c r="B124" s="39" t="s">
        <v>55</v>
      </c>
      <c r="C124" s="39" t="s">
        <v>56</v>
      </c>
      <c r="D124" s="39" t="s">
        <v>50</v>
      </c>
      <c r="E124" s="40"/>
      <c r="F124" s="40"/>
      <c r="G124" s="40">
        <v>2747910.0609142855</v>
      </c>
      <c r="H124" s="40">
        <v>549582.01218285714</v>
      </c>
      <c r="I124" s="40">
        <v>274791.00609142857</v>
      </c>
      <c r="J124" s="40">
        <v>329749.20730971429</v>
      </c>
      <c r="K124" s="40">
        <v>2253286.2499497142</v>
      </c>
      <c r="L124" s="41">
        <v>45352</v>
      </c>
      <c r="M124" s="41">
        <v>45382</v>
      </c>
      <c r="N124" s="41">
        <f>VLOOKUP(A124,Sheet3!$A$2:$AC$5999,4,FALSE)+M124</f>
        <v>45389</v>
      </c>
    </row>
    <row r="125" spans="1:14" ht="15.75" x14ac:dyDescent="0.25">
      <c r="A125" s="42">
        <v>10225</v>
      </c>
      <c r="B125" s="43" t="s">
        <v>57</v>
      </c>
      <c r="C125" s="43" t="s">
        <v>17</v>
      </c>
      <c r="D125" s="43" t="s">
        <v>50</v>
      </c>
      <c r="E125" s="44"/>
      <c r="F125" s="44"/>
      <c r="G125" s="44"/>
      <c r="H125" s="44">
        <v>0</v>
      </c>
      <c r="I125" s="44">
        <v>0</v>
      </c>
      <c r="J125" s="44">
        <v>0</v>
      </c>
      <c r="K125" s="44">
        <v>0</v>
      </c>
      <c r="L125" s="41">
        <v>45352</v>
      </c>
      <c r="M125" s="41">
        <v>45382</v>
      </c>
      <c r="N125" s="41">
        <f>VLOOKUP(A125,Sheet3!$A$2:$AC$5999,4,FALSE)+M125</f>
        <v>45412</v>
      </c>
    </row>
    <row r="126" spans="1:14" ht="15.75" x14ac:dyDescent="0.2">
      <c r="A126" s="38">
        <v>10261</v>
      </c>
      <c r="B126" s="39" t="s">
        <v>58</v>
      </c>
      <c r="C126" s="39" t="s">
        <v>59</v>
      </c>
      <c r="D126" s="39" t="s">
        <v>50</v>
      </c>
      <c r="E126" s="40"/>
      <c r="F126" s="40"/>
      <c r="G126" s="40">
        <v>480000</v>
      </c>
      <c r="H126" s="40">
        <v>144000</v>
      </c>
      <c r="I126" s="40"/>
      <c r="J126" s="40">
        <v>50400</v>
      </c>
      <c r="K126" s="40">
        <v>386400</v>
      </c>
      <c r="L126" s="41">
        <v>45352</v>
      </c>
      <c r="M126" s="41">
        <v>45382</v>
      </c>
      <c r="N126" s="41">
        <f>VLOOKUP(A126,Sheet3!$A$2:$AC$5999,4,FALSE)+M126</f>
        <v>45427</v>
      </c>
    </row>
    <row r="127" spans="1:14" ht="15.75" x14ac:dyDescent="0.25">
      <c r="A127" s="42">
        <v>10250</v>
      </c>
      <c r="B127" s="43" t="s">
        <v>60</v>
      </c>
      <c r="C127" s="43" t="s">
        <v>52</v>
      </c>
      <c r="D127" s="43" t="s">
        <v>50</v>
      </c>
      <c r="E127" s="44"/>
      <c r="F127" s="44"/>
      <c r="G127" s="44"/>
      <c r="H127" s="44">
        <v>0</v>
      </c>
      <c r="I127" s="44">
        <v>0</v>
      </c>
      <c r="J127" s="44">
        <v>0</v>
      </c>
      <c r="K127" s="44">
        <v>0</v>
      </c>
      <c r="L127" s="41">
        <v>45352</v>
      </c>
      <c r="M127" s="41">
        <v>45382</v>
      </c>
      <c r="N127" s="41">
        <f>VLOOKUP(A127,Sheet3!$A$2:$AC$5999,4,FALSE)+M127</f>
        <v>45412</v>
      </c>
    </row>
    <row r="128" spans="1:14" ht="15.75" x14ac:dyDescent="0.2">
      <c r="A128" s="38">
        <v>10249</v>
      </c>
      <c r="B128" s="39" t="s">
        <v>61</v>
      </c>
      <c r="C128" s="39" t="s">
        <v>62</v>
      </c>
      <c r="D128" s="39" t="s">
        <v>50</v>
      </c>
      <c r="E128" s="40"/>
      <c r="F128" s="40"/>
      <c r="G128" s="40">
        <v>1200000</v>
      </c>
      <c r="H128" s="40">
        <v>180000</v>
      </c>
      <c r="I128" s="40">
        <v>120000</v>
      </c>
      <c r="J128" s="40">
        <v>153000</v>
      </c>
      <c r="K128" s="40">
        <v>1053000</v>
      </c>
      <c r="L128" s="41">
        <v>45352</v>
      </c>
      <c r="M128" s="41">
        <v>45382</v>
      </c>
      <c r="N128" s="41">
        <f>VLOOKUP(A128,Sheet3!$A$2:$AC$5999,4,FALSE)+M128</f>
        <v>45403</v>
      </c>
    </row>
    <row r="129" spans="1:14" ht="15.75" x14ac:dyDescent="0.25">
      <c r="A129" s="42">
        <v>10139</v>
      </c>
      <c r="B129" s="43" t="s">
        <v>63</v>
      </c>
      <c r="C129" s="43" t="s">
        <v>64</v>
      </c>
      <c r="D129" s="43" t="s">
        <v>65</v>
      </c>
      <c r="E129" s="44"/>
      <c r="F129" s="44"/>
      <c r="G129" s="44">
        <v>1455852.98346737</v>
      </c>
      <c r="H129" s="44">
        <v>85604.155427881356</v>
      </c>
      <c r="I129" s="44">
        <v>218377.94752010549</v>
      </c>
      <c r="J129" s="44">
        <v>214097.73974871141</v>
      </c>
      <c r="K129" s="44">
        <v>1365968.6202680948</v>
      </c>
      <c r="L129" s="41">
        <v>45352</v>
      </c>
      <c r="M129" s="41">
        <v>45382</v>
      </c>
      <c r="N129" s="41">
        <f>VLOOKUP(A129,Sheet3!$A$2:$AC$5999,4,FALSE)+M129</f>
        <v>45427</v>
      </c>
    </row>
    <row r="130" spans="1:14" ht="15.75" x14ac:dyDescent="0.2">
      <c r="A130" s="38">
        <v>10190</v>
      </c>
      <c r="B130" s="39" t="s">
        <v>66</v>
      </c>
      <c r="C130" s="39" t="s">
        <v>67</v>
      </c>
      <c r="D130" s="39" t="s">
        <v>68</v>
      </c>
      <c r="E130" s="40"/>
      <c r="F130" s="40"/>
      <c r="G130" s="40"/>
      <c r="H130" s="40">
        <v>0</v>
      </c>
      <c r="I130" s="40">
        <v>0</v>
      </c>
      <c r="J130" s="40">
        <v>0</v>
      </c>
      <c r="K130" s="40">
        <v>0</v>
      </c>
      <c r="L130" s="41">
        <v>45352</v>
      </c>
      <c r="M130" s="41">
        <v>45382</v>
      </c>
      <c r="N130" s="41">
        <f>VLOOKUP(A130,Sheet3!$A$2:$AC$5999,4,FALSE)+M130</f>
        <v>45412</v>
      </c>
    </row>
    <row r="131" spans="1:14" ht="15.75" x14ac:dyDescent="0.25">
      <c r="A131" s="42">
        <v>10097</v>
      </c>
      <c r="B131" s="43" t="s">
        <v>69</v>
      </c>
      <c r="C131" s="43" t="s">
        <v>70</v>
      </c>
      <c r="D131" s="43" t="s">
        <v>71</v>
      </c>
      <c r="E131" s="44"/>
      <c r="F131" s="44"/>
      <c r="G131" s="44"/>
      <c r="H131" s="44">
        <v>0</v>
      </c>
      <c r="I131" s="44">
        <v>0</v>
      </c>
      <c r="J131" s="44">
        <v>0</v>
      </c>
      <c r="K131" s="44">
        <v>0</v>
      </c>
      <c r="L131" s="41">
        <v>45352</v>
      </c>
      <c r="M131" s="41">
        <v>45382</v>
      </c>
      <c r="N131" s="41">
        <f>VLOOKUP(A131,Sheet3!$A$2:$AC$5999,4,FALSE)+M131</f>
        <v>45472</v>
      </c>
    </row>
    <row r="132" spans="1:14" ht="15.75" x14ac:dyDescent="0.2">
      <c r="A132" s="38">
        <v>10171</v>
      </c>
      <c r="B132" s="39" t="s">
        <v>72</v>
      </c>
      <c r="C132" s="39" t="s">
        <v>73</v>
      </c>
      <c r="D132" s="39" t="s">
        <v>71</v>
      </c>
      <c r="E132" s="40"/>
      <c r="F132" s="40"/>
      <c r="G132" s="40"/>
      <c r="H132" s="40">
        <v>0</v>
      </c>
      <c r="I132" s="40">
        <v>0</v>
      </c>
      <c r="J132" s="40">
        <v>0</v>
      </c>
      <c r="K132" s="40">
        <v>0</v>
      </c>
      <c r="L132" s="41">
        <v>45352</v>
      </c>
      <c r="M132" s="41">
        <v>45382</v>
      </c>
      <c r="N132" s="41">
        <f>VLOOKUP(A132,Sheet3!$A$2:$AC$5999,4,FALSE)+M132</f>
        <v>45412</v>
      </c>
    </row>
    <row r="133" spans="1:14" ht="15.75" x14ac:dyDescent="0.25">
      <c r="A133" s="42">
        <v>10233</v>
      </c>
      <c r="B133" s="43" t="s">
        <v>74</v>
      </c>
      <c r="C133" s="43" t="s">
        <v>75</v>
      </c>
      <c r="D133" s="43" t="s">
        <v>71</v>
      </c>
      <c r="E133" s="44"/>
      <c r="F133" s="44"/>
      <c r="G133" s="44"/>
      <c r="H133" s="44">
        <v>0</v>
      </c>
      <c r="I133" s="44">
        <v>0</v>
      </c>
      <c r="J133" s="44">
        <v>0</v>
      </c>
      <c r="K133" s="44">
        <v>0</v>
      </c>
      <c r="L133" s="41">
        <v>45352</v>
      </c>
      <c r="M133" s="41">
        <v>45382</v>
      </c>
      <c r="N133" s="41">
        <f>VLOOKUP(A133,Sheet3!$A$2:$AC$5999,4,FALSE)+M133</f>
        <v>45397</v>
      </c>
    </row>
    <row r="134" spans="1:14" ht="15.75" x14ac:dyDescent="0.2">
      <c r="A134" s="38">
        <v>10222</v>
      </c>
      <c r="B134" s="39" t="s">
        <v>76</v>
      </c>
      <c r="C134" s="39" t="s">
        <v>77</v>
      </c>
      <c r="D134" s="39" t="s">
        <v>71</v>
      </c>
      <c r="E134" s="40"/>
      <c r="F134" s="40"/>
      <c r="G134" s="40"/>
      <c r="H134" s="40">
        <v>0</v>
      </c>
      <c r="I134" s="40">
        <v>0</v>
      </c>
      <c r="J134" s="40">
        <v>0</v>
      </c>
      <c r="K134" s="40">
        <v>0</v>
      </c>
      <c r="L134" s="41">
        <v>45352</v>
      </c>
      <c r="M134" s="41">
        <v>45382</v>
      </c>
      <c r="N134" s="41">
        <f>VLOOKUP(A134,Sheet3!$A$2:$AC$5999,4,FALSE)+M134</f>
        <v>45397</v>
      </c>
    </row>
    <row r="135" spans="1:14" ht="15.75" x14ac:dyDescent="0.25">
      <c r="A135" s="42">
        <v>10230</v>
      </c>
      <c r="B135" s="43" t="s">
        <v>78</v>
      </c>
      <c r="C135" s="43" t="s">
        <v>79</v>
      </c>
      <c r="D135" s="43" t="s">
        <v>71</v>
      </c>
      <c r="E135" s="44"/>
      <c r="F135" s="44"/>
      <c r="G135" s="44">
        <v>590000</v>
      </c>
      <c r="H135" s="44">
        <v>0</v>
      </c>
      <c r="I135" s="44">
        <v>59000</v>
      </c>
      <c r="J135" s="44">
        <v>88500</v>
      </c>
      <c r="K135" s="44">
        <v>619500</v>
      </c>
      <c r="L135" s="41">
        <v>45352</v>
      </c>
      <c r="M135" s="41">
        <v>45382</v>
      </c>
      <c r="N135" s="41">
        <f>VLOOKUP(A135,Sheet3!$A$2:$AC$5999,4,FALSE)+M135</f>
        <v>45412</v>
      </c>
    </row>
    <row r="136" spans="1:14" ht="15.75" x14ac:dyDescent="0.2">
      <c r="A136" s="38" t="s">
        <v>80</v>
      </c>
      <c r="B136" s="39" t="s">
        <v>80</v>
      </c>
      <c r="C136" s="39" t="s">
        <v>81</v>
      </c>
      <c r="D136" s="39" t="s">
        <v>71</v>
      </c>
      <c r="E136" s="40"/>
      <c r="F136" s="40"/>
      <c r="G136" s="40"/>
      <c r="H136" s="40">
        <v>0</v>
      </c>
      <c r="I136" s="40">
        <v>0</v>
      </c>
      <c r="J136" s="40">
        <v>0</v>
      </c>
      <c r="K136" s="40">
        <v>0</v>
      </c>
      <c r="L136" s="41">
        <v>45352</v>
      </c>
      <c r="M136" s="41">
        <v>45382</v>
      </c>
      <c r="N136" s="41">
        <f>VLOOKUP(A136,Sheet3!$A$2:$AC$5999,4,FALSE)+M136</f>
        <v>45412</v>
      </c>
    </row>
    <row r="137" spans="1:14" ht="15.75" x14ac:dyDescent="0.25">
      <c r="A137" s="42">
        <v>10179</v>
      </c>
      <c r="B137" s="43" t="s">
        <v>82</v>
      </c>
      <c r="C137" s="43" t="s">
        <v>83</v>
      </c>
      <c r="D137" s="43" t="s">
        <v>84</v>
      </c>
      <c r="E137" s="44"/>
      <c r="F137" s="44"/>
      <c r="G137" s="44">
        <v>551407.79</v>
      </c>
      <c r="H137" s="44">
        <v>0</v>
      </c>
      <c r="I137" s="44">
        <v>0</v>
      </c>
      <c r="J137" s="44">
        <v>82711.1685</v>
      </c>
      <c r="K137" s="44">
        <v>634118.95850000007</v>
      </c>
      <c r="L137" s="41">
        <v>45352</v>
      </c>
      <c r="M137" s="41">
        <v>45382</v>
      </c>
      <c r="N137" s="41">
        <f>VLOOKUP(A137,Sheet3!$A$2:$AC$5999,4,FALSE)+M137</f>
        <v>45412</v>
      </c>
    </row>
    <row r="138" spans="1:14" ht="15.75" x14ac:dyDescent="0.2">
      <c r="A138" s="38">
        <v>10183</v>
      </c>
      <c r="B138" s="39" t="s">
        <v>85</v>
      </c>
      <c r="C138" s="39" t="s">
        <v>86</v>
      </c>
      <c r="D138" s="39" t="s">
        <v>84</v>
      </c>
      <c r="E138" s="40"/>
      <c r="F138" s="40"/>
      <c r="G138" s="40">
        <v>400000</v>
      </c>
      <c r="H138" s="40">
        <v>121439.99999999999</v>
      </c>
      <c r="I138" s="40">
        <v>6072</v>
      </c>
      <c r="J138" s="40">
        <v>41784</v>
      </c>
      <c r="K138" s="40">
        <v>314272</v>
      </c>
      <c r="L138" s="41">
        <v>45352</v>
      </c>
      <c r="M138" s="41">
        <v>45382</v>
      </c>
      <c r="N138" s="41">
        <f>VLOOKUP(A138,Sheet3!$A$2:$AC$5999,4,FALSE)+M138</f>
        <v>45412</v>
      </c>
    </row>
    <row r="139" spans="1:14" ht="15.75" x14ac:dyDescent="0.25">
      <c r="A139" s="42">
        <v>10156</v>
      </c>
      <c r="B139" s="43" t="s">
        <v>87</v>
      </c>
      <c r="C139" s="43" t="s">
        <v>88</v>
      </c>
      <c r="D139" s="43" t="s">
        <v>84</v>
      </c>
      <c r="E139" s="44"/>
      <c r="F139" s="44"/>
      <c r="G139" s="44"/>
      <c r="H139" s="44">
        <v>0</v>
      </c>
      <c r="I139" s="44">
        <v>0</v>
      </c>
      <c r="J139" s="44">
        <v>0</v>
      </c>
      <c r="K139" s="44">
        <v>0</v>
      </c>
      <c r="L139" s="41">
        <v>45352</v>
      </c>
      <c r="M139" s="41">
        <v>45382</v>
      </c>
      <c r="N139" s="41">
        <f>VLOOKUP(A139,Sheet3!$A$2:$AC$5999,4,FALSE)+M139</f>
        <v>45412</v>
      </c>
    </row>
    <row r="140" spans="1:14" ht="15.75" x14ac:dyDescent="0.2">
      <c r="A140" s="38">
        <v>10147</v>
      </c>
      <c r="B140" s="39" t="s">
        <v>89</v>
      </c>
      <c r="C140" s="39" t="s">
        <v>90</v>
      </c>
      <c r="D140" s="39" t="s">
        <v>84</v>
      </c>
      <c r="E140" s="40"/>
      <c r="F140" s="40"/>
      <c r="G140" s="40">
        <v>403807</v>
      </c>
      <c r="H140" s="40">
        <v>0</v>
      </c>
      <c r="I140" s="40">
        <v>0</v>
      </c>
      <c r="J140" s="40">
        <v>60571.049999999996</v>
      </c>
      <c r="K140" s="40">
        <v>464378.05</v>
      </c>
      <c r="L140" s="41">
        <v>45352</v>
      </c>
      <c r="M140" s="41">
        <v>45382</v>
      </c>
      <c r="N140" s="41">
        <f>VLOOKUP(A140,Sheet3!$A$2:$AC$5999,4,FALSE)+M140</f>
        <v>45412</v>
      </c>
    </row>
    <row r="141" spans="1:14" ht="15.75" x14ac:dyDescent="0.25">
      <c r="A141" s="42">
        <v>10168</v>
      </c>
      <c r="B141" s="43" t="s">
        <v>91</v>
      </c>
      <c r="C141" s="43" t="s">
        <v>92</v>
      </c>
      <c r="D141" s="43" t="s">
        <v>84</v>
      </c>
      <c r="E141" s="44"/>
      <c r="F141" s="44"/>
      <c r="G141" s="44">
        <v>124831</v>
      </c>
      <c r="H141" s="44">
        <v>24966.2</v>
      </c>
      <c r="I141" s="44">
        <v>6241.55</v>
      </c>
      <c r="J141" s="44">
        <v>14979.72</v>
      </c>
      <c r="K141" s="44">
        <v>108602.97</v>
      </c>
      <c r="L141" s="41">
        <v>45352</v>
      </c>
      <c r="M141" s="41">
        <v>45382</v>
      </c>
      <c r="N141" s="41">
        <f>VLOOKUP(A141,Sheet3!$A$2:$AC$5999,4,FALSE)+M141</f>
        <v>45412</v>
      </c>
    </row>
    <row r="142" spans="1:14" ht="15.75" x14ac:dyDescent="0.2">
      <c r="A142" s="38">
        <v>10208</v>
      </c>
      <c r="B142" s="39" t="s">
        <v>93</v>
      </c>
      <c r="C142" s="39" t="s">
        <v>21</v>
      </c>
      <c r="D142" s="39" t="s">
        <v>84</v>
      </c>
      <c r="E142" s="40"/>
      <c r="F142" s="40"/>
      <c r="G142" s="40">
        <v>188814</v>
      </c>
      <c r="H142" s="40">
        <v>0</v>
      </c>
      <c r="I142" s="40">
        <v>0</v>
      </c>
      <c r="J142" s="40">
        <v>28322.1</v>
      </c>
      <c r="K142" s="40">
        <v>217136.1</v>
      </c>
      <c r="L142" s="41">
        <v>45352</v>
      </c>
      <c r="M142" s="41">
        <v>45382</v>
      </c>
      <c r="N142" s="41">
        <f>VLOOKUP(A142,Sheet3!$A$2:$AC$5999,4,FALSE)+M142</f>
        <v>45412</v>
      </c>
    </row>
    <row r="143" spans="1:14" ht="15.75" x14ac:dyDescent="0.25">
      <c r="A143" s="42" t="s">
        <v>94</v>
      </c>
      <c r="B143" s="43" t="s">
        <v>94</v>
      </c>
      <c r="C143" s="43"/>
      <c r="D143" s="43" t="s">
        <v>84</v>
      </c>
      <c r="E143" s="44"/>
      <c r="F143" s="44"/>
      <c r="G143" s="44"/>
      <c r="H143" s="44">
        <v>0</v>
      </c>
      <c r="I143" s="44">
        <v>0</v>
      </c>
      <c r="J143" s="44">
        <v>0</v>
      </c>
      <c r="K143" s="44">
        <v>0</v>
      </c>
      <c r="L143" s="41">
        <v>45352</v>
      </c>
      <c r="M143" s="41">
        <v>45382</v>
      </c>
      <c r="N143" s="41">
        <f>VLOOKUP(A143,Sheet3!$A$2:$AC$5999,4,FALSE)+M143</f>
        <v>45412</v>
      </c>
    </row>
    <row r="144" spans="1:14" ht="15.75" x14ac:dyDescent="0.2">
      <c r="A144" s="38">
        <v>10248</v>
      </c>
      <c r="B144" s="39" t="s">
        <v>95</v>
      </c>
      <c r="C144" s="39" t="s">
        <v>17</v>
      </c>
      <c r="D144" s="39" t="s">
        <v>96</v>
      </c>
      <c r="E144" s="40"/>
      <c r="F144" s="40"/>
      <c r="G144" s="40"/>
      <c r="H144" s="40">
        <v>0</v>
      </c>
      <c r="I144" s="40">
        <v>0</v>
      </c>
      <c r="J144" s="40">
        <v>0</v>
      </c>
      <c r="K144" s="40">
        <v>0</v>
      </c>
      <c r="L144" s="41">
        <v>45352</v>
      </c>
      <c r="M144" s="41">
        <v>45382</v>
      </c>
      <c r="N144" s="41">
        <f>VLOOKUP(A144,Sheet3!$A$2:$AC$5999,4,FALSE)+M144</f>
        <v>45412</v>
      </c>
    </row>
    <row r="145" spans="1:14" ht="15.75" x14ac:dyDescent="0.25">
      <c r="A145" s="42">
        <v>10229</v>
      </c>
      <c r="B145" s="43" t="s">
        <v>97</v>
      </c>
      <c r="C145" s="43" t="s">
        <v>98</v>
      </c>
      <c r="D145" s="43"/>
      <c r="E145" s="44"/>
      <c r="F145" s="44"/>
      <c r="G145" s="44"/>
      <c r="H145" s="44"/>
      <c r="I145" s="44"/>
      <c r="J145" s="44">
        <v>0</v>
      </c>
      <c r="K145" s="44">
        <v>0</v>
      </c>
      <c r="L145" s="41">
        <v>45352</v>
      </c>
      <c r="M145" s="41">
        <v>45382</v>
      </c>
      <c r="N145" s="41">
        <f>VLOOKUP(A145,Sheet3!$A$2:$AC$5999,4,FALSE)+M145</f>
        <v>45412</v>
      </c>
    </row>
    <row r="146" spans="1:14" ht="15.75" x14ac:dyDescent="0.2">
      <c r="A146" s="38">
        <v>10238</v>
      </c>
      <c r="B146" s="39" t="s">
        <v>99</v>
      </c>
      <c r="C146" s="39" t="s">
        <v>100</v>
      </c>
      <c r="D146" s="39"/>
      <c r="E146" s="40"/>
      <c r="F146" s="40"/>
      <c r="G146" s="40"/>
      <c r="H146" s="40">
        <v>0</v>
      </c>
      <c r="I146" s="40">
        <v>0</v>
      </c>
      <c r="J146" s="40">
        <v>0</v>
      </c>
      <c r="K146" s="40">
        <v>0</v>
      </c>
      <c r="L146" s="41">
        <v>45352</v>
      </c>
      <c r="M146" s="41">
        <v>45382</v>
      </c>
      <c r="N146" s="41">
        <f>VLOOKUP(A146,Sheet3!$A$2:$AC$5999,4,FALSE)+M146</f>
        <v>45397</v>
      </c>
    </row>
    <row r="147" spans="1:14" ht="15.75" x14ac:dyDescent="0.25">
      <c r="A147" s="45">
        <v>10264</v>
      </c>
      <c r="B147" s="43" t="s">
        <v>101</v>
      </c>
      <c r="C147" s="43" t="s">
        <v>102</v>
      </c>
      <c r="D147" s="43"/>
      <c r="E147" s="44"/>
      <c r="F147" s="44"/>
      <c r="G147" s="44"/>
      <c r="H147" s="44">
        <v>0</v>
      </c>
      <c r="I147" s="44">
        <v>0</v>
      </c>
      <c r="J147" s="44">
        <v>0</v>
      </c>
      <c r="K147" s="44">
        <v>0</v>
      </c>
      <c r="L147" s="41">
        <v>45352</v>
      </c>
      <c r="M147" s="41">
        <v>45382</v>
      </c>
      <c r="N147" s="41">
        <f>VLOOKUP(A147,Sheet3!$A$2:$AC$5999,4,FALSE)+M147</f>
        <v>45412</v>
      </c>
    </row>
    <row r="148" spans="1:14" ht="15.75" x14ac:dyDescent="0.2">
      <c r="A148" s="38">
        <v>10265</v>
      </c>
      <c r="B148" s="39" t="s">
        <v>103</v>
      </c>
      <c r="C148" s="39" t="s">
        <v>102</v>
      </c>
      <c r="D148" s="39"/>
      <c r="E148" s="40"/>
      <c r="F148" s="40"/>
      <c r="G148" s="40"/>
      <c r="H148" s="40">
        <v>0</v>
      </c>
      <c r="I148" s="40">
        <v>0</v>
      </c>
      <c r="J148" s="40">
        <v>0</v>
      </c>
      <c r="K148" s="40">
        <v>0</v>
      </c>
      <c r="L148" s="41">
        <v>45352</v>
      </c>
      <c r="M148" s="41">
        <v>45382</v>
      </c>
      <c r="N148" s="41">
        <f>VLOOKUP(A148,Sheet3!$A$2:$AC$5999,4,FALSE)+M148</f>
        <v>45412</v>
      </c>
    </row>
    <row r="149" spans="1:14" ht="15.75" x14ac:dyDescent="0.25">
      <c r="A149" s="42">
        <v>10077</v>
      </c>
      <c r="B149" s="43" t="s">
        <v>5</v>
      </c>
      <c r="C149" s="43" t="s">
        <v>6</v>
      </c>
      <c r="D149" s="43" t="s">
        <v>7</v>
      </c>
      <c r="E149" s="44"/>
      <c r="F149" s="44"/>
      <c r="G149" s="44">
        <v>190500.6</v>
      </c>
      <c r="H149" s="44">
        <v>38100.120000000003</v>
      </c>
      <c r="I149" s="44">
        <v>19050.060000000001</v>
      </c>
      <c r="J149" s="44">
        <v>26670.083999999999</v>
      </c>
      <c r="K149" s="44">
        <v>160020.50400000002</v>
      </c>
      <c r="L149" s="41">
        <v>45383</v>
      </c>
      <c r="M149" s="41">
        <v>45412</v>
      </c>
      <c r="N149" s="41">
        <f>VLOOKUP(A149,Sheet3!$A$2:$AC$5999,4,FALSE)+M149</f>
        <v>45419</v>
      </c>
    </row>
    <row r="150" spans="1:14" ht="15.75" x14ac:dyDescent="0.2">
      <c r="A150" s="38">
        <v>10137</v>
      </c>
      <c r="B150" s="39" t="s">
        <v>8</v>
      </c>
      <c r="C150" s="39" t="s">
        <v>9</v>
      </c>
      <c r="D150" s="39" t="s">
        <v>7</v>
      </c>
      <c r="E150" s="40"/>
      <c r="F150" s="40"/>
      <c r="G150" s="40"/>
      <c r="H150" s="40"/>
      <c r="I150" s="40">
        <v>0</v>
      </c>
      <c r="J150" s="40">
        <v>0</v>
      </c>
      <c r="K150" s="40">
        <v>0</v>
      </c>
      <c r="L150" s="41">
        <v>45383</v>
      </c>
      <c r="M150" s="41">
        <v>45412</v>
      </c>
      <c r="N150" s="41">
        <f>VLOOKUP(A150,Sheet3!$A$2:$AC$5999,4,FALSE)+M150</f>
        <v>45442</v>
      </c>
    </row>
    <row r="151" spans="1:14" ht="15.75" x14ac:dyDescent="0.25">
      <c r="A151" s="42">
        <v>10245</v>
      </c>
      <c r="B151" s="43" t="s">
        <v>10</v>
      </c>
      <c r="C151" s="43" t="s">
        <v>11</v>
      </c>
      <c r="D151" s="43" t="s">
        <v>7</v>
      </c>
      <c r="E151" s="44"/>
      <c r="F151" s="44"/>
      <c r="G151" s="44">
        <v>804594.92999999993</v>
      </c>
      <c r="H151" s="44">
        <v>241378.47899999996</v>
      </c>
      <c r="I151" s="44">
        <v>40229.746500000001</v>
      </c>
      <c r="J151" s="44">
        <v>84482.467649999991</v>
      </c>
      <c r="K151" s="44">
        <v>607469.17215</v>
      </c>
      <c r="L151" s="41">
        <v>45383</v>
      </c>
      <c r="M151" s="41">
        <v>45412</v>
      </c>
      <c r="N151" s="41">
        <f>VLOOKUP(A151,Sheet3!$A$2:$AC$5999,4,FALSE)+M151</f>
        <v>45427</v>
      </c>
    </row>
    <row r="152" spans="1:14" ht="15.75" x14ac:dyDescent="0.2">
      <c r="A152" s="38">
        <v>10251</v>
      </c>
      <c r="B152" s="39" t="s">
        <v>12</v>
      </c>
      <c r="C152" s="39" t="s">
        <v>13</v>
      </c>
      <c r="D152" s="39" t="s">
        <v>7</v>
      </c>
      <c r="E152" s="40"/>
      <c r="F152" s="40"/>
      <c r="G152" s="40">
        <v>479878.46</v>
      </c>
      <c r="H152" s="40">
        <v>18907.211324</v>
      </c>
      <c r="I152" s="40">
        <v>23993.923000000003</v>
      </c>
      <c r="J152" s="40">
        <v>69145.687301400001</v>
      </c>
      <c r="K152" s="40">
        <v>506123.01297740004</v>
      </c>
      <c r="L152" s="41">
        <v>45383</v>
      </c>
      <c r="M152" s="41">
        <v>45412</v>
      </c>
      <c r="N152" s="41">
        <f>VLOOKUP(A152,Sheet3!$A$2:$AC$5999,4,FALSE)+M152</f>
        <v>45502</v>
      </c>
    </row>
    <row r="153" spans="1:14" ht="15.75" x14ac:dyDescent="0.25">
      <c r="A153" s="42">
        <v>10240</v>
      </c>
      <c r="B153" s="43" t="s">
        <v>14</v>
      </c>
      <c r="C153" s="43" t="s">
        <v>15</v>
      </c>
      <c r="D153" s="43" t="s">
        <v>7</v>
      </c>
      <c r="E153" s="44"/>
      <c r="F153" s="44"/>
      <c r="G153" s="44">
        <v>1306057.5</v>
      </c>
      <c r="H153" s="44">
        <v>391817.25</v>
      </c>
      <c r="I153" s="44"/>
      <c r="J153" s="44">
        <v>137136.03750000001</v>
      </c>
      <c r="K153" s="44">
        <v>1051376.2875000001</v>
      </c>
      <c r="L153" s="41">
        <v>45383</v>
      </c>
      <c r="M153" s="41">
        <v>45412</v>
      </c>
      <c r="N153" s="41">
        <f>VLOOKUP(A153,Sheet3!$A$2:$AC$5999,4,FALSE)+M153</f>
        <v>45419</v>
      </c>
    </row>
    <row r="154" spans="1:14" ht="15.75" x14ac:dyDescent="0.2">
      <c r="A154" s="38">
        <v>10012</v>
      </c>
      <c r="B154" s="39" t="s">
        <v>16</v>
      </c>
      <c r="C154" s="39" t="s">
        <v>17</v>
      </c>
      <c r="D154" s="39" t="s">
        <v>18</v>
      </c>
      <c r="E154" s="40"/>
      <c r="F154" s="40"/>
      <c r="G154" s="40"/>
      <c r="H154" s="40">
        <v>0</v>
      </c>
      <c r="I154" s="40">
        <v>0</v>
      </c>
      <c r="J154" s="40">
        <v>0</v>
      </c>
      <c r="K154" s="40">
        <v>0</v>
      </c>
      <c r="L154" s="41">
        <v>45383</v>
      </c>
      <c r="M154" s="41">
        <v>45412</v>
      </c>
      <c r="N154" s="41">
        <f>VLOOKUP(A154,Sheet3!$A$2:$AC$5999,4,FALSE)+M154</f>
        <v>45442</v>
      </c>
    </row>
    <row r="155" spans="1:14" ht="15.75" x14ac:dyDescent="0.25">
      <c r="A155" s="42">
        <v>10138</v>
      </c>
      <c r="B155" s="43" t="s">
        <v>19</v>
      </c>
      <c r="C155" s="43" t="s">
        <v>6</v>
      </c>
      <c r="D155" s="43" t="s">
        <v>18</v>
      </c>
      <c r="E155" s="44"/>
      <c r="F155" s="44"/>
      <c r="G155" s="44">
        <v>200000</v>
      </c>
      <c r="H155" s="44">
        <v>40000</v>
      </c>
      <c r="I155" s="44">
        <v>20000</v>
      </c>
      <c r="J155" s="44">
        <v>24000</v>
      </c>
      <c r="K155" s="44">
        <v>164000</v>
      </c>
      <c r="L155" s="41">
        <v>45383</v>
      </c>
      <c r="M155" s="41">
        <v>45412</v>
      </c>
      <c r="N155" s="41">
        <f>VLOOKUP(A155,Sheet3!$A$2:$AC$5999,4,FALSE)+M155</f>
        <v>45419</v>
      </c>
    </row>
    <row r="156" spans="1:14" ht="15.75" x14ac:dyDescent="0.2">
      <c r="A156" s="38">
        <v>10088</v>
      </c>
      <c r="B156" s="39" t="s">
        <v>20</v>
      </c>
      <c r="C156" s="39" t="s">
        <v>21</v>
      </c>
      <c r="D156" s="39" t="s">
        <v>18</v>
      </c>
      <c r="E156" s="40"/>
      <c r="F156" s="40"/>
      <c r="G156" s="40"/>
      <c r="H156" s="40"/>
      <c r="I156" s="40">
        <v>0</v>
      </c>
      <c r="J156" s="40">
        <v>0</v>
      </c>
      <c r="K156" s="40">
        <v>0</v>
      </c>
      <c r="L156" s="41">
        <v>45383</v>
      </c>
      <c r="M156" s="41">
        <v>45412</v>
      </c>
      <c r="N156" s="41">
        <f>VLOOKUP(A156,Sheet3!$A$2:$AC$5999,4,FALSE)+M156</f>
        <v>45442</v>
      </c>
    </row>
    <row r="157" spans="1:14" ht="15.75" x14ac:dyDescent="0.25">
      <c r="A157" s="42">
        <v>10088</v>
      </c>
      <c r="B157" s="43" t="s">
        <v>22</v>
      </c>
      <c r="C157" s="43" t="s">
        <v>21</v>
      </c>
      <c r="D157" s="43" t="s">
        <v>18</v>
      </c>
      <c r="E157" s="44"/>
      <c r="F157" s="44"/>
      <c r="G157" s="44">
        <v>284420</v>
      </c>
      <c r="H157" s="44"/>
      <c r="I157" s="44">
        <v>0</v>
      </c>
      <c r="J157" s="44">
        <v>42663</v>
      </c>
      <c r="K157" s="44">
        <v>327083</v>
      </c>
      <c r="L157" s="41">
        <v>45383</v>
      </c>
      <c r="M157" s="41">
        <v>45412</v>
      </c>
      <c r="N157" s="41">
        <f>VLOOKUP(A157,Sheet3!$A$2:$AC$5999,4,FALSE)+M157</f>
        <v>45442</v>
      </c>
    </row>
    <row r="158" spans="1:14" ht="15.75" x14ac:dyDescent="0.2">
      <c r="A158" s="38">
        <v>10256</v>
      </c>
      <c r="B158" s="39" t="s">
        <v>23</v>
      </c>
      <c r="C158" s="39" t="s">
        <v>24</v>
      </c>
      <c r="D158" s="39" t="s">
        <v>18</v>
      </c>
      <c r="E158" s="40"/>
      <c r="F158" s="40"/>
      <c r="G158" s="40">
        <v>8053885</v>
      </c>
      <c r="H158" s="40">
        <v>1610777</v>
      </c>
      <c r="I158" s="40">
        <v>805388.5</v>
      </c>
      <c r="J158" s="40">
        <v>966466.2</v>
      </c>
      <c r="K158" s="40">
        <v>6604185.7000000002</v>
      </c>
      <c r="L158" s="41">
        <v>45383</v>
      </c>
      <c r="M158" s="41">
        <v>45412</v>
      </c>
      <c r="N158" s="41">
        <f>VLOOKUP(A158,Sheet3!$A$2:$AC$5999,4,FALSE)+M158</f>
        <v>45426</v>
      </c>
    </row>
    <row r="159" spans="1:14" ht="15.75" x14ac:dyDescent="0.25">
      <c r="A159" s="42">
        <v>10080</v>
      </c>
      <c r="B159" s="43" t="s">
        <v>25</v>
      </c>
      <c r="C159" s="43" t="s">
        <v>26</v>
      </c>
      <c r="D159" s="43" t="s">
        <v>27</v>
      </c>
      <c r="E159" s="44"/>
      <c r="F159" s="44"/>
      <c r="G159" s="44">
        <v>600000</v>
      </c>
      <c r="H159" s="44">
        <v>240000</v>
      </c>
      <c r="I159" s="44">
        <v>60000</v>
      </c>
      <c r="J159" s="44">
        <v>78000</v>
      </c>
      <c r="K159" s="44">
        <v>378000</v>
      </c>
      <c r="L159" s="41">
        <v>45383</v>
      </c>
      <c r="M159" s="41">
        <v>45412</v>
      </c>
      <c r="N159" s="41">
        <f>VLOOKUP(A159,Sheet3!$A$2:$AC$5999,4,FALSE)+M159</f>
        <v>45502</v>
      </c>
    </row>
    <row r="160" spans="1:14" ht="15.75" x14ac:dyDescent="0.2">
      <c r="A160" s="38">
        <v>10241</v>
      </c>
      <c r="B160" s="39" t="s">
        <v>28</v>
      </c>
      <c r="C160" s="39" t="s">
        <v>29</v>
      </c>
      <c r="D160" s="39" t="s">
        <v>27</v>
      </c>
      <c r="E160" s="40"/>
      <c r="F160" s="40"/>
      <c r="G160" s="40"/>
      <c r="H160" s="40">
        <v>0</v>
      </c>
      <c r="I160" s="40">
        <v>0</v>
      </c>
      <c r="J160" s="40">
        <v>0</v>
      </c>
      <c r="K160" s="40">
        <v>0</v>
      </c>
      <c r="L160" s="41">
        <v>45383</v>
      </c>
      <c r="M160" s="41">
        <v>45412</v>
      </c>
      <c r="N160" s="41">
        <f>VLOOKUP(A160,Sheet3!$A$2:$AC$5999,4,FALSE)+M160</f>
        <v>45427</v>
      </c>
    </row>
    <row r="161" spans="1:14" ht="15.75" x14ac:dyDescent="0.25">
      <c r="A161" s="42">
        <v>10219</v>
      </c>
      <c r="B161" s="43" t="s">
        <v>30</v>
      </c>
      <c r="C161" s="43" t="s">
        <v>31</v>
      </c>
      <c r="D161" s="43" t="s">
        <v>27</v>
      </c>
      <c r="E161" s="44"/>
      <c r="F161" s="44"/>
      <c r="G161" s="44"/>
      <c r="H161" s="44">
        <v>0</v>
      </c>
      <c r="I161" s="44">
        <v>0</v>
      </c>
      <c r="J161" s="44">
        <v>0</v>
      </c>
      <c r="K161" s="44">
        <v>0</v>
      </c>
      <c r="L161" s="41">
        <v>45383</v>
      </c>
      <c r="M161" s="41">
        <v>45412</v>
      </c>
      <c r="N161" s="41">
        <f>VLOOKUP(A161,Sheet3!$A$2:$AC$5999,4,FALSE)+M161</f>
        <v>45442</v>
      </c>
    </row>
    <row r="162" spans="1:14" ht="15.75" x14ac:dyDescent="0.2">
      <c r="A162" s="38">
        <v>10254</v>
      </c>
      <c r="B162" s="39" t="s">
        <v>32</v>
      </c>
      <c r="C162" s="39" t="s">
        <v>33</v>
      </c>
      <c r="D162" s="39" t="s">
        <v>27</v>
      </c>
      <c r="E162" s="40"/>
      <c r="F162" s="40"/>
      <c r="G162" s="40"/>
      <c r="H162" s="40">
        <v>0</v>
      </c>
      <c r="I162" s="40">
        <v>0</v>
      </c>
      <c r="J162" s="40">
        <v>0</v>
      </c>
      <c r="K162" s="40">
        <v>0</v>
      </c>
      <c r="L162" s="41">
        <v>45383</v>
      </c>
      <c r="M162" s="41">
        <v>45412</v>
      </c>
      <c r="N162" s="41">
        <f>VLOOKUP(A162,Sheet3!$A$2:$AC$5999,4,FALSE)+M162</f>
        <v>45457</v>
      </c>
    </row>
    <row r="163" spans="1:14" ht="15.75" x14ac:dyDescent="0.25">
      <c r="A163" s="42">
        <v>10253</v>
      </c>
      <c r="B163" s="43" t="s">
        <v>34</v>
      </c>
      <c r="C163" s="43" t="s">
        <v>33</v>
      </c>
      <c r="D163" s="43" t="s">
        <v>27</v>
      </c>
      <c r="E163" s="44"/>
      <c r="F163" s="44"/>
      <c r="G163" s="44">
        <v>1247264.7420000001</v>
      </c>
      <c r="H163" s="44">
        <v>498905.89680000005</v>
      </c>
      <c r="I163" s="44">
        <v>124726.47420000001</v>
      </c>
      <c r="J163" s="44">
        <v>112253.82678000002</v>
      </c>
      <c r="K163" s="44">
        <v>735886.19778000005</v>
      </c>
      <c r="L163" s="41">
        <v>45383</v>
      </c>
      <c r="M163" s="41">
        <v>45412</v>
      </c>
      <c r="N163" s="41">
        <f>VLOOKUP(A163,Sheet3!$A$2:$AC$5999,4,FALSE)+M163</f>
        <v>45457</v>
      </c>
    </row>
    <row r="164" spans="1:14" ht="15.75" x14ac:dyDescent="0.2">
      <c r="A164" s="38">
        <v>10234</v>
      </c>
      <c r="B164" s="39" t="s">
        <v>35</v>
      </c>
      <c r="C164" s="39" t="s">
        <v>17</v>
      </c>
      <c r="D164" s="39" t="s">
        <v>36</v>
      </c>
      <c r="E164" s="40"/>
      <c r="F164" s="40"/>
      <c r="G164" s="40">
        <v>3000000</v>
      </c>
      <c r="H164" s="40">
        <v>750000</v>
      </c>
      <c r="I164" s="40">
        <v>300000</v>
      </c>
      <c r="J164" s="40">
        <v>337500</v>
      </c>
      <c r="K164" s="40">
        <v>2287500</v>
      </c>
      <c r="L164" s="41">
        <v>45383</v>
      </c>
      <c r="M164" s="41">
        <v>45412</v>
      </c>
      <c r="N164" s="41">
        <f>VLOOKUP(A164,Sheet3!$A$2:$AC$5999,4,FALSE)+M164</f>
        <v>45442</v>
      </c>
    </row>
    <row r="165" spans="1:14" ht="15.75" x14ac:dyDescent="0.25">
      <c r="A165" s="42" t="s">
        <v>37</v>
      </c>
      <c r="B165" s="43" t="s">
        <v>37</v>
      </c>
      <c r="C165" s="43" t="s">
        <v>38</v>
      </c>
      <c r="D165" s="43" t="s">
        <v>36</v>
      </c>
      <c r="E165" s="44"/>
      <c r="F165" s="44"/>
      <c r="G165" s="44"/>
      <c r="H165" s="44"/>
      <c r="I165" s="44"/>
      <c r="J165" s="44">
        <v>0</v>
      </c>
      <c r="K165" s="44">
        <v>0</v>
      </c>
      <c r="L165" s="41">
        <v>45383</v>
      </c>
      <c r="M165" s="41">
        <v>45412</v>
      </c>
      <c r="N165" s="41">
        <f>VLOOKUP(A165,Sheet3!$A$2:$AC$5999,4,FALSE)+M165</f>
        <v>45442</v>
      </c>
    </row>
    <row r="166" spans="1:14" ht="15.75" x14ac:dyDescent="0.2">
      <c r="A166" s="38">
        <v>10134</v>
      </c>
      <c r="B166" s="39" t="s">
        <v>39</v>
      </c>
      <c r="C166" s="39" t="s">
        <v>40</v>
      </c>
      <c r="D166" s="39" t="s">
        <v>41</v>
      </c>
      <c r="E166" s="40"/>
      <c r="F166" s="40"/>
      <c r="G166" s="40">
        <v>1097201.95</v>
      </c>
      <c r="H166" s="40">
        <v>329160.58499999996</v>
      </c>
      <c r="I166" s="40">
        <v>219440.39</v>
      </c>
      <c r="J166" s="40">
        <v>115206.20474999999</v>
      </c>
      <c r="K166" s="40">
        <v>663807.17975000001</v>
      </c>
      <c r="L166" s="41">
        <v>45383</v>
      </c>
      <c r="M166" s="41">
        <v>45412</v>
      </c>
      <c r="N166" s="41">
        <f>VLOOKUP(A166,Sheet3!$A$2:$AC$5999,4,FALSE)+M166</f>
        <v>45457</v>
      </c>
    </row>
    <row r="167" spans="1:14" ht="15.75" x14ac:dyDescent="0.25">
      <c r="A167" s="42">
        <v>10259</v>
      </c>
      <c r="B167" s="43" t="s">
        <v>42</v>
      </c>
      <c r="C167" s="43" t="s">
        <v>43</v>
      </c>
      <c r="D167" s="43" t="s">
        <v>41</v>
      </c>
      <c r="E167" s="44"/>
      <c r="F167" s="44"/>
      <c r="G167" s="44">
        <v>197752</v>
      </c>
      <c r="H167" s="44">
        <v>19775.2</v>
      </c>
      <c r="I167" s="44">
        <v>1977.5200000000002</v>
      </c>
      <c r="J167" s="44">
        <v>26696.519999999997</v>
      </c>
      <c r="K167" s="44">
        <v>202695.8</v>
      </c>
      <c r="L167" s="41">
        <v>45383</v>
      </c>
      <c r="M167" s="41">
        <v>45412</v>
      </c>
      <c r="N167" s="41">
        <f>VLOOKUP(A167,Sheet3!$A$2:$AC$5999,4,FALSE)+M167</f>
        <v>45442</v>
      </c>
    </row>
    <row r="168" spans="1:14" ht="15.75" x14ac:dyDescent="0.2">
      <c r="A168" s="38">
        <v>10263</v>
      </c>
      <c r="B168" s="39" t="s">
        <v>44</v>
      </c>
      <c r="C168" s="39" t="s">
        <v>17</v>
      </c>
      <c r="D168" s="39" t="s">
        <v>41</v>
      </c>
      <c r="E168" s="40"/>
      <c r="F168" s="40"/>
      <c r="G168" s="40">
        <v>3000000</v>
      </c>
      <c r="H168" s="40">
        <v>1500000</v>
      </c>
      <c r="I168" s="40">
        <v>300000</v>
      </c>
      <c r="J168" s="40">
        <v>225000</v>
      </c>
      <c r="K168" s="40">
        <v>1425000</v>
      </c>
      <c r="L168" s="41">
        <v>45383</v>
      </c>
      <c r="M168" s="41">
        <v>45412</v>
      </c>
      <c r="N168" s="41">
        <f>VLOOKUP(A168,Sheet3!$A$2:$AC$5999,4,FALSE)+M168</f>
        <v>45442</v>
      </c>
    </row>
    <row r="169" spans="1:14" ht="15.75" x14ac:dyDescent="0.25">
      <c r="A169" s="42">
        <v>10262</v>
      </c>
      <c r="B169" s="43" t="s">
        <v>45</v>
      </c>
      <c r="C169" s="43" t="s">
        <v>46</v>
      </c>
      <c r="D169" s="43" t="s">
        <v>47</v>
      </c>
      <c r="E169" s="44"/>
      <c r="F169" s="44"/>
      <c r="G169" s="44">
        <v>4824000</v>
      </c>
      <c r="H169" s="44">
        <v>964800</v>
      </c>
      <c r="I169" s="44">
        <v>241200</v>
      </c>
      <c r="J169" s="44">
        <v>578880</v>
      </c>
      <c r="K169" s="44">
        <v>4196880</v>
      </c>
      <c r="L169" s="41">
        <v>45383</v>
      </c>
      <c r="M169" s="41">
        <v>45412</v>
      </c>
      <c r="N169" s="41">
        <f>VLOOKUP(A169,Sheet3!$A$2:$AC$5999,4,FALSE)+M169</f>
        <v>45426</v>
      </c>
    </row>
    <row r="170" spans="1:14" ht="15.75" x14ac:dyDescent="0.2">
      <c r="A170" s="38">
        <v>10214</v>
      </c>
      <c r="B170" s="39" t="s">
        <v>48</v>
      </c>
      <c r="C170" s="39" t="s">
        <v>49</v>
      </c>
      <c r="D170" s="39" t="s">
        <v>50</v>
      </c>
      <c r="E170" s="40"/>
      <c r="F170" s="40"/>
      <c r="G170" s="40"/>
      <c r="H170" s="40">
        <v>0</v>
      </c>
      <c r="I170" s="40">
        <v>0</v>
      </c>
      <c r="J170" s="40">
        <v>0</v>
      </c>
      <c r="K170" s="40">
        <v>0</v>
      </c>
      <c r="L170" s="41">
        <v>45383</v>
      </c>
      <c r="M170" s="41">
        <v>45412</v>
      </c>
      <c r="N170" s="41">
        <f>VLOOKUP(A170,Sheet3!$A$2:$AC$5999,4,FALSE)+M170</f>
        <v>45442</v>
      </c>
    </row>
    <row r="171" spans="1:14" ht="15.75" x14ac:dyDescent="0.25">
      <c r="A171" s="42">
        <v>10239</v>
      </c>
      <c r="B171" s="43" t="s">
        <v>51</v>
      </c>
      <c r="C171" s="43" t="s">
        <v>52</v>
      </c>
      <c r="D171" s="43" t="s">
        <v>50</v>
      </c>
      <c r="E171" s="44"/>
      <c r="F171" s="44"/>
      <c r="G171" s="44">
        <v>1147051.5167682716</v>
      </c>
      <c r="H171" s="44">
        <v>286762.87919206789</v>
      </c>
      <c r="I171" s="44">
        <v>114705.15167682717</v>
      </c>
      <c r="J171" s="44">
        <v>129043.29563643054</v>
      </c>
      <c r="K171" s="44">
        <v>874626.78153580695</v>
      </c>
      <c r="L171" s="41">
        <v>45383</v>
      </c>
      <c r="M171" s="41">
        <v>45412</v>
      </c>
      <c r="N171" s="41">
        <f>VLOOKUP(A171,Sheet3!$A$2:$AC$5999,4,FALSE)+M171</f>
        <v>45442</v>
      </c>
    </row>
    <row r="172" spans="1:14" ht="15.75" x14ac:dyDescent="0.2">
      <c r="A172" s="38">
        <v>10236</v>
      </c>
      <c r="B172" s="39" t="s">
        <v>53</v>
      </c>
      <c r="C172" s="39" t="s">
        <v>54</v>
      </c>
      <c r="D172" s="39" t="s">
        <v>50</v>
      </c>
      <c r="E172" s="40"/>
      <c r="F172" s="40"/>
      <c r="G172" s="40">
        <v>669514.50738461572</v>
      </c>
      <c r="H172" s="40">
        <v>167378.62684615393</v>
      </c>
      <c r="I172" s="40">
        <v>0</v>
      </c>
      <c r="J172" s="40">
        <v>75320.382080769268</v>
      </c>
      <c r="K172" s="40">
        <v>577456.26261923101</v>
      </c>
      <c r="L172" s="41">
        <v>45383</v>
      </c>
      <c r="M172" s="41">
        <v>45412</v>
      </c>
      <c r="N172" s="41">
        <f>VLOOKUP(A172,Sheet3!$A$2:$AC$5999,4,FALSE)+M172</f>
        <v>45442</v>
      </c>
    </row>
    <row r="173" spans="1:14" ht="15.75" x14ac:dyDescent="0.25">
      <c r="A173" s="42">
        <v>10247</v>
      </c>
      <c r="B173" s="43" t="s">
        <v>55</v>
      </c>
      <c r="C173" s="43" t="s">
        <v>56</v>
      </c>
      <c r="D173" s="43" t="s">
        <v>50</v>
      </c>
      <c r="E173" s="44"/>
      <c r="F173" s="44"/>
      <c r="G173" s="44">
        <v>2671579.2258888888</v>
      </c>
      <c r="H173" s="44">
        <v>534315.84517777781</v>
      </c>
      <c r="I173" s="44">
        <v>267157.92258888891</v>
      </c>
      <c r="J173" s="44">
        <v>320589.50710666669</v>
      </c>
      <c r="K173" s="44">
        <v>2190694.9652288891</v>
      </c>
      <c r="L173" s="41">
        <v>45383</v>
      </c>
      <c r="M173" s="41">
        <v>45412</v>
      </c>
      <c r="N173" s="41">
        <f>VLOOKUP(A173,Sheet3!$A$2:$AC$5999,4,FALSE)+M173</f>
        <v>45419</v>
      </c>
    </row>
    <row r="174" spans="1:14" ht="15.75" x14ac:dyDescent="0.2">
      <c r="A174" s="38">
        <v>10225</v>
      </c>
      <c r="B174" s="39" t="s">
        <v>57</v>
      </c>
      <c r="C174" s="39" t="s">
        <v>17</v>
      </c>
      <c r="D174" s="39" t="s">
        <v>50</v>
      </c>
      <c r="E174" s="40"/>
      <c r="F174" s="40"/>
      <c r="G174" s="40"/>
      <c r="H174" s="40">
        <v>0</v>
      </c>
      <c r="I174" s="40">
        <v>0</v>
      </c>
      <c r="J174" s="40">
        <v>0</v>
      </c>
      <c r="K174" s="40">
        <v>0</v>
      </c>
      <c r="L174" s="41">
        <v>45383</v>
      </c>
      <c r="M174" s="41">
        <v>45412</v>
      </c>
      <c r="N174" s="41">
        <f>VLOOKUP(A174,Sheet3!$A$2:$AC$5999,4,FALSE)+M174</f>
        <v>45442</v>
      </c>
    </row>
    <row r="175" spans="1:14" ht="15.75" x14ac:dyDescent="0.25">
      <c r="A175" s="42">
        <v>10261</v>
      </c>
      <c r="B175" s="43" t="s">
        <v>58</v>
      </c>
      <c r="C175" s="43" t="s">
        <v>59</v>
      </c>
      <c r="D175" s="43" t="s">
        <v>50</v>
      </c>
      <c r="E175" s="44"/>
      <c r="F175" s="44"/>
      <c r="G175" s="44">
        <v>480000</v>
      </c>
      <c r="H175" s="44">
        <v>144000</v>
      </c>
      <c r="I175" s="44"/>
      <c r="J175" s="44">
        <v>50400</v>
      </c>
      <c r="K175" s="44">
        <v>386400</v>
      </c>
      <c r="L175" s="41">
        <v>45383</v>
      </c>
      <c r="M175" s="41">
        <v>45412</v>
      </c>
      <c r="N175" s="41">
        <f>VLOOKUP(A175,Sheet3!$A$2:$AC$5999,4,FALSE)+M175</f>
        <v>45457</v>
      </c>
    </row>
    <row r="176" spans="1:14" ht="15.75" x14ac:dyDescent="0.2">
      <c r="A176" s="38">
        <v>10250</v>
      </c>
      <c r="B176" s="39" t="s">
        <v>60</v>
      </c>
      <c r="C176" s="39" t="s">
        <v>52</v>
      </c>
      <c r="D176" s="39" t="s">
        <v>50</v>
      </c>
      <c r="E176" s="40"/>
      <c r="F176" s="40"/>
      <c r="G176" s="40">
        <v>700000</v>
      </c>
      <c r="H176" s="40">
        <v>140000</v>
      </c>
      <c r="I176" s="40">
        <v>70000</v>
      </c>
      <c r="J176" s="40">
        <v>84000</v>
      </c>
      <c r="K176" s="40">
        <v>574000</v>
      </c>
      <c r="L176" s="41">
        <v>45383</v>
      </c>
      <c r="M176" s="41">
        <v>45412</v>
      </c>
      <c r="N176" s="41">
        <f>VLOOKUP(A176,Sheet3!$A$2:$AC$5999,4,FALSE)+M176</f>
        <v>45442</v>
      </c>
    </row>
    <row r="177" spans="1:14" ht="15.75" x14ac:dyDescent="0.25">
      <c r="A177" s="42">
        <v>10249</v>
      </c>
      <c r="B177" s="43" t="s">
        <v>61</v>
      </c>
      <c r="C177" s="43" t="s">
        <v>62</v>
      </c>
      <c r="D177" s="43" t="s">
        <v>50</v>
      </c>
      <c r="E177" s="44"/>
      <c r="F177" s="44"/>
      <c r="G177" s="44">
        <v>1260000</v>
      </c>
      <c r="H177" s="44">
        <v>189000</v>
      </c>
      <c r="I177" s="44">
        <v>126000</v>
      </c>
      <c r="J177" s="44">
        <v>160650</v>
      </c>
      <c r="K177" s="44">
        <v>1105650</v>
      </c>
      <c r="L177" s="41">
        <v>45383</v>
      </c>
      <c r="M177" s="41">
        <v>45412</v>
      </c>
      <c r="N177" s="41">
        <f>VLOOKUP(A177,Sheet3!$A$2:$AC$5999,4,FALSE)+M177</f>
        <v>45433</v>
      </c>
    </row>
    <row r="178" spans="1:14" ht="15.75" x14ac:dyDescent="0.2">
      <c r="A178" s="38">
        <v>10139</v>
      </c>
      <c r="B178" s="39" t="s">
        <v>63</v>
      </c>
      <c r="C178" s="39" t="s">
        <v>64</v>
      </c>
      <c r="D178" s="39" t="s">
        <v>65</v>
      </c>
      <c r="E178" s="40"/>
      <c r="F178" s="40"/>
      <c r="G178" s="40">
        <v>1500000</v>
      </c>
      <c r="H178" s="40">
        <v>88200</v>
      </c>
      <c r="I178" s="40">
        <v>225000</v>
      </c>
      <c r="J178" s="40">
        <v>220590</v>
      </c>
      <c r="K178" s="40">
        <v>1407390</v>
      </c>
      <c r="L178" s="41">
        <v>45383</v>
      </c>
      <c r="M178" s="41">
        <v>45412</v>
      </c>
      <c r="N178" s="41">
        <f>VLOOKUP(A178,Sheet3!$A$2:$AC$5999,4,FALSE)+M178</f>
        <v>45457</v>
      </c>
    </row>
    <row r="179" spans="1:14" ht="15.75" x14ac:dyDescent="0.25">
      <c r="A179" s="42">
        <v>10190</v>
      </c>
      <c r="B179" s="43" t="s">
        <v>66</v>
      </c>
      <c r="C179" s="43" t="s">
        <v>67</v>
      </c>
      <c r="D179" s="43" t="s">
        <v>68</v>
      </c>
      <c r="E179" s="44"/>
      <c r="F179" s="44"/>
      <c r="G179" s="44"/>
      <c r="H179" s="44">
        <v>0</v>
      </c>
      <c r="I179" s="44">
        <v>0</v>
      </c>
      <c r="J179" s="44">
        <v>0</v>
      </c>
      <c r="K179" s="44">
        <v>0</v>
      </c>
      <c r="L179" s="41">
        <v>45383</v>
      </c>
      <c r="M179" s="41">
        <v>45412</v>
      </c>
      <c r="N179" s="41">
        <f>VLOOKUP(A179,Sheet3!$A$2:$AC$5999,4,FALSE)+M179</f>
        <v>45442</v>
      </c>
    </row>
    <row r="180" spans="1:14" ht="15.75" x14ac:dyDescent="0.2">
      <c r="A180" s="38">
        <v>10097</v>
      </c>
      <c r="B180" s="39" t="s">
        <v>69</v>
      </c>
      <c r="C180" s="39" t="s">
        <v>70</v>
      </c>
      <c r="D180" s="39" t="s">
        <v>71</v>
      </c>
      <c r="E180" s="40"/>
      <c r="F180" s="40"/>
      <c r="G180" s="40"/>
      <c r="H180" s="40">
        <v>0</v>
      </c>
      <c r="I180" s="40">
        <v>0</v>
      </c>
      <c r="J180" s="40">
        <v>0</v>
      </c>
      <c r="K180" s="40">
        <v>0</v>
      </c>
      <c r="L180" s="41">
        <v>45383</v>
      </c>
      <c r="M180" s="41">
        <v>45412</v>
      </c>
      <c r="N180" s="41">
        <f>VLOOKUP(A180,Sheet3!$A$2:$AC$5999,4,FALSE)+M180</f>
        <v>45502</v>
      </c>
    </row>
    <row r="181" spans="1:14" ht="15.75" x14ac:dyDescent="0.25">
      <c r="A181" s="42">
        <v>10171</v>
      </c>
      <c r="B181" s="43" t="s">
        <v>72</v>
      </c>
      <c r="C181" s="43" t="s">
        <v>73</v>
      </c>
      <c r="D181" s="43" t="s">
        <v>71</v>
      </c>
      <c r="E181" s="44"/>
      <c r="F181" s="44"/>
      <c r="G181" s="44"/>
      <c r="H181" s="44">
        <v>0</v>
      </c>
      <c r="I181" s="44">
        <v>0</v>
      </c>
      <c r="J181" s="44">
        <v>0</v>
      </c>
      <c r="K181" s="44">
        <v>0</v>
      </c>
      <c r="L181" s="41">
        <v>45383</v>
      </c>
      <c r="M181" s="41">
        <v>45412</v>
      </c>
      <c r="N181" s="41">
        <f>VLOOKUP(A181,Sheet3!$A$2:$AC$5999,4,FALSE)+M181</f>
        <v>45442</v>
      </c>
    </row>
    <row r="182" spans="1:14" ht="15.75" x14ac:dyDescent="0.2">
      <c r="A182" s="38">
        <v>10233</v>
      </c>
      <c r="B182" s="39" t="s">
        <v>74</v>
      </c>
      <c r="C182" s="39" t="s">
        <v>75</v>
      </c>
      <c r="D182" s="39" t="s">
        <v>71</v>
      </c>
      <c r="E182" s="40"/>
      <c r="F182" s="40"/>
      <c r="G182" s="40"/>
      <c r="H182" s="40">
        <v>0</v>
      </c>
      <c r="I182" s="40">
        <v>0</v>
      </c>
      <c r="J182" s="40">
        <v>0</v>
      </c>
      <c r="K182" s="40">
        <v>0</v>
      </c>
      <c r="L182" s="41">
        <v>45383</v>
      </c>
      <c r="M182" s="41">
        <v>45412</v>
      </c>
      <c r="N182" s="41">
        <f>VLOOKUP(A182,Sheet3!$A$2:$AC$5999,4,FALSE)+M182</f>
        <v>45427</v>
      </c>
    </row>
    <row r="183" spans="1:14" ht="15.75" x14ac:dyDescent="0.25">
      <c r="A183" s="42">
        <v>10222</v>
      </c>
      <c r="B183" s="43" t="s">
        <v>76</v>
      </c>
      <c r="C183" s="43" t="s">
        <v>77</v>
      </c>
      <c r="D183" s="43" t="s">
        <v>71</v>
      </c>
      <c r="E183" s="44"/>
      <c r="F183" s="44"/>
      <c r="G183" s="44"/>
      <c r="H183" s="44">
        <v>0</v>
      </c>
      <c r="I183" s="44">
        <v>0</v>
      </c>
      <c r="J183" s="44">
        <v>0</v>
      </c>
      <c r="K183" s="44">
        <v>0</v>
      </c>
      <c r="L183" s="41">
        <v>45383</v>
      </c>
      <c r="M183" s="41">
        <v>45412</v>
      </c>
      <c r="N183" s="41">
        <f>VLOOKUP(A183,Sheet3!$A$2:$AC$5999,4,FALSE)+M183</f>
        <v>45427</v>
      </c>
    </row>
    <row r="184" spans="1:14" ht="15.75" x14ac:dyDescent="0.2">
      <c r="A184" s="38">
        <v>10230</v>
      </c>
      <c r="B184" s="39" t="s">
        <v>78</v>
      </c>
      <c r="C184" s="39" t="s">
        <v>79</v>
      </c>
      <c r="D184" s="39" t="s">
        <v>71</v>
      </c>
      <c r="E184" s="40"/>
      <c r="F184" s="40"/>
      <c r="G184" s="40">
        <v>349600</v>
      </c>
      <c r="H184" s="40">
        <v>0</v>
      </c>
      <c r="I184" s="40">
        <v>34960</v>
      </c>
      <c r="J184" s="40">
        <v>52440</v>
      </c>
      <c r="K184" s="40">
        <v>367080</v>
      </c>
      <c r="L184" s="41">
        <v>45383</v>
      </c>
      <c r="M184" s="41">
        <v>45412</v>
      </c>
      <c r="N184" s="41">
        <f>VLOOKUP(A184,Sheet3!$A$2:$AC$5999,4,FALSE)+M184</f>
        <v>45442</v>
      </c>
    </row>
    <row r="185" spans="1:14" ht="15.75" x14ac:dyDescent="0.25">
      <c r="A185" s="42" t="s">
        <v>80</v>
      </c>
      <c r="B185" s="43" t="s">
        <v>80</v>
      </c>
      <c r="C185" s="43" t="s">
        <v>81</v>
      </c>
      <c r="D185" s="43" t="s">
        <v>71</v>
      </c>
      <c r="E185" s="44"/>
      <c r="F185" s="44"/>
      <c r="G185" s="44"/>
      <c r="H185" s="44">
        <v>0</v>
      </c>
      <c r="I185" s="44">
        <v>0</v>
      </c>
      <c r="J185" s="44">
        <v>0</v>
      </c>
      <c r="K185" s="44">
        <v>0</v>
      </c>
      <c r="L185" s="41">
        <v>45383</v>
      </c>
      <c r="M185" s="41">
        <v>45412</v>
      </c>
      <c r="N185" s="41">
        <f>VLOOKUP(A185,Sheet3!$A$2:$AC$5999,4,FALSE)+M185</f>
        <v>45442</v>
      </c>
    </row>
    <row r="186" spans="1:14" ht="15.75" x14ac:dyDescent="0.2">
      <c r="A186" s="38">
        <v>10179</v>
      </c>
      <c r="B186" s="39" t="s">
        <v>82</v>
      </c>
      <c r="C186" s="39" t="s">
        <v>83</v>
      </c>
      <c r="D186" s="39" t="s">
        <v>84</v>
      </c>
      <c r="E186" s="40"/>
      <c r="F186" s="40"/>
      <c r="G186" s="40"/>
      <c r="H186" s="40">
        <v>0</v>
      </c>
      <c r="I186" s="40">
        <v>0</v>
      </c>
      <c r="J186" s="40">
        <v>0</v>
      </c>
      <c r="K186" s="40">
        <v>0</v>
      </c>
      <c r="L186" s="41">
        <v>45383</v>
      </c>
      <c r="M186" s="41">
        <v>45412</v>
      </c>
      <c r="N186" s="41">
        <f>VLOOKUP(A186,Sheet3!$A$2:$AC$5999,4,FALSE)+M186</f>
        <v>45442</v>
      </c>
    </row>
    <row r="187" spans="1:14" ht="15.75" x14ac:dyDescent="0.25">
      <c r="A187" s="42">
        <v>10183</v>
      </c>
      <c r="B187" s="43" t="s">
        <v>85</v>
      </c>
      <c r="C187" s="43" t="s">
        <v>86</v>
      </c>
      <c r="D187" s="43" t="s">
        <v>84</v>
      </c>
      <c r="E187" s="44"/>
      <c r="F187" s="44"/>
      <c r="G187" s="44">
        <v>329130.34000000003</v>
      </c>
      <c r="H187" s="44">
        <v>99923.971224000008</v>
      </c>
      <c r="I187" s="44">
        <v>4996.1985612000008</v>
      </c>
      <c r="J187" s="44">
        <v>34380.955316400003</v>
      </c>
      <c r="K187" s="44">
        <v>258591.12553120003</v>
      </c>
      <c r="L187" s="41">
        <v>45383</v>
      </c>
      <c r="M187" s="41">
        <v>45412</v>
      </c>
      <c r="N187" s="41">
        <f>VLOOKUP(A187,Sheet3!$A$2:$AC$5999,4,FALSE)+M187</f>
        <v>45442</v>
      </c>
    </row>
    <row r="188" spans="1:14" ht="15.75" x14ac:dyDescent="0.2">
      <c r="A188" s="38">
        <v>10156</v>
      </c>
      <c r="B188" s="39" t="s">
        <v>87</v>
      </c>
      <c r="C188" s="39" t="s">
        <v>88</v>
      </c>
      <c r="D188" s="39" t="s">
        <v>84</v>
      </c>
      <c r="E188" s="40"/>
      <c r="F188" s="40"/>
      <c r="G188" s="40"/>
      <c r="H188" s="40">
        <v>0</v>
      </c>
      <c r="I188" s="40">
        <v>0</v>
      </c>
      <c r="J188" s="40">
        <v>0</v>
      </c>
      <c r="K188" s="40">
        <v>0</v>
      </c>
      <c r="L188" s="41">
        <v>45383</v>
      </c>
      <c r="M188" s="41">
        <v>45412</v>
      </c>
      <c r="N188" s="41">
        <f>VLOOKUP(A188,Sheet3!$A$2:$AC$5999,4,FALSE)+M188</f>
        <v>45442</v>
      </c>
    </row>
    <row r="189" spans="1:14" ht="15.75" x14ac:dyDescent="0.25">
      <c r="A189" s="42">
        <v>10147</v>
      </c>
      <c r="B189" s="43" t="s">
        <v>89</v>
      </c>
      <c r="C189" s="43" t="s">
        <v>90</v>
      </c>
      <c r="D189" s="43" t="s">
        <v>84</v>
      </c>
      <c r="E189" s="44"/>
      <c r="F189" s="44"/>
      <c r="G189" s="44"/>
      <c r="H189" s="44">
        <v>0</v>
      </c>
      <c r="I189" s="44">
        <v>0</v>
      </c>
      <c r="J189" s="44">
        <v>0</v>
      </c>
      <c r="K189" s="44">
        <v>0</v>
      </c>
      <c r="L189" s="41">
        <v>45383</v>
      </c>
      <c r="M189" s="41">
        <v>45412</v>
      </c>
      <c r="N189" s="41">
        <f>VLOOKUP(A189,Sheet3!$A$2:$AC$5999,4,FALSE)+M189</f>
        <v>45442</v>
      </c>
    </row>
    <row r="190" spans="1:14" ht="15.75" x14ac:dyDescent="0.2">
      <c r="A190" s="38">
        <v>10168</v>
      </c>
      <c r="B190" s="39" t="s">
        <v>91</v>
      </c>
      <c r="C190" s="39" t="s">
        <v>92</v>
      </c>
      <c r="D190" s="39" t="s">
        <v>84</v>
      </c>
      <c r="E190" s="40"/>
      <c r="F190" s="40"/>
      <c r="G190" s="40">
        <v>101959.75</v>
      </c>
      <c r="H190" s="40">
        <v>20391.95</v>
      </c>
      <c r="I190" s="40">
        <v>5097.9875000000002</v>
      </c>
      <c r="J190" s="40">
        <v>12235.17</v>
      </c>
      <c r="K190" s="40">
        <v>88704.982499999998</v>
      </c>
      <c r="L190" s="41">
        <v>45383</v>
      </c>
      <c r="M190" s="41">
        <v>45412</v>
      </c>
      <c r="N190" s="41">
        <f>VLOOKUP(A190,Sheet3!$A$2:$AC$5999,4,FALSE)+M190</f>
        <v>45442</v>
      </c>
    </row>
    <row r="191" spans="1:14" ht="15.75" x14ac:dyDescent="0.25">
      <c r="A191" s="42">
        <v>10208</v>
      </c>
      <c r="B191" s="43" t="s">
        <v>93</v>
      </c>
      <c r="C191" s="43" t="s">
        <v>21</v>
      </c>
      <c r="D191" s="43" t="s">
        <v>84</v>
      </c>
      <c r="E191" s="44"/>
      <c r="F191" s="44"/>
      <c r="G191" s="44"/>
      <c r="H191" s="44">
        <v>0</v>
      </c>
      <c r="I191" s="44">
        <v>0</v>
      </c>
      <c r="J191" s="44">
        <v>0</v>
      </c>
      <c r="K191" s="44">
        <v>0</v>
      </c>
      <c r="L191" s="41">
        <v>45383</v>
      </c>
      <c r="M191" s="41">
        <v>45412</v>
      </c>
      <c r="N191" s="41">
        <f>VLOOKUP(A191,Sheet3!$A$2:$AC$5999,4,FALSE)+M191</f>
        <v>45442</v>
      </c>
    </row>
    <row r="192" spans="1:14" ht="15.75" x14ac:dyDescent="0.2">
      <c r="A192" s="38" t="s">
        <v>94</v>
      </c>
      <c r="B192" s="39" t="s">
        <v>94</v>
      </c>
      <c r="C192" s="39"/>
      <c r="D192" s="39" t="s">
        <v>84</v>
      </c>
      <c r="E192" s="40"/>
      <c r="F192" s="40"/>
      <c r="G192" s="40"/>
      <c r="H192" s="40">
        <v>0</v>
      </c>
      <c r="I192" s="40">
        <v>0</v>
      </c>
      <c r="J192" s="40">
        <v>0</v>
      </c>
      <c r="K192" s="40">
        <v>0</v>
      </c>
      <c r="L192" s="41">
        <v>45383</v>
      </c>
      <c r="M192" s="41">
        <v>45412</v>
      </c>
      <c r="N192" s="41">
        <f>VLOOKUP(A192,Sheet3!$A$2:$AC$5999,4,FALSE)+M192</f>
        <v>45442</v>
      </c>
    </row>
    <row r="193" spans="1:14" ht="15.75" x14ac:dyDescent="0.25">
      <c r="A193" s="42">
        <v>10248</v>
      </c>
      <c r="B193" s="43" t="s">
        <v>95</v>
      </c>
      <c r="C193" s="43" t="s">
        <v>17</v>
      </c>
      <c r="D193" s="43" t="s">
        <v>96</v>
      </c>
      <c r="E193" s="44"/>
      <c r="F193" s="44"/>
      <c r="G193" s="44"/>
      <c r="H193" s="44">
        <v>0</v>
      </c>
      <c r="I193" s="44">
        <v>0</v>
      </c>
      <c r="J193" s="44">
        <v>0</v>
      </c>
      <c r="K193" s="44">
        <v>0</v>
      </c>
      <c r="L193" s="41">
        <v>45383</v>
      </c>
      <c r="M193" s="41">
        <v>45412</v>
      </c>
      <c r="N193" s="41">
        <f>VLOOKUP(A193,Sheet3!$A$2:$AC$5999,4,FALSE)+M193</f>
        <v>45442</v>
      </c>
    </row>
    <row r="194" spans="1:14" ht="15.75" x14ac:dyDescent="0.2">
      <c r="A194" s="38">
        <v>10229</v>
      </c>
      <c r="B194" s="39" t="s">
        <v>97</v>
      </c>
      <c r="C194" s="39" t="s">
        <v>98</v>
      </c>
      <c r="D194" s="39"/>
      <c r="E194" s="40"/>
      <c r="F194" s="40"/>
      <c r="G194" s="40"/>
      <c r="H194" s="40"/>
      <c r="I194" s="40"/>
      <c r="J194" s="40">
        <v>0</v>
      </c>
      <c r="K194" s="40">
        <v>0</v>
      </c>
      <c r="L194" s="41">
        <v>45383</v>
      </c>
      <c r="M194" s="41">
        <v>45412</v>
      </c>
      <c r="N194" s="41">
        <f>VLOOKUP(A194,Sheet3!$A$2:$AC$5999,4,FALSE)+M194</f>
        <v>45442</v>
      </c>
    </row>
    <row r="195" spans="1:14" ht="15.75" x14ac:dyDescent="0.25">
      <c r="A195" s="42">
        <v>10238</v>
      </c>
      <c r="B195" s="43" t="s">
        <v>99</v>
      </c>
      <c r="C195" s="43" t="s">
        <v>100</v>
      </c>
      <c r="D195" s="43"/>
      <c r="E195" s="44"/>
      <c r="F195" s="44"/>
      <c r="G195" s="44"/>
      <c r="H195" s="44">
        <v>0</v>
      </c>
      <c r="I195" s="44">
        <v>0</v>
      </c>
      <c r="J195" s="44">
        <v>0</v>
      </c>
      <c r="K195" s="44">
        <v>0</v>
      </c>
      <c r="L195" s="41">
        <v>45383</v>
      </c>
      <c r="M195" s="41">
        <v>45412</v>
      </c>
      <c r="N195" s="41">
        <f>VLOOKUP(A195,Sheet3!$A$2:$AC$5999,4,FALSE)+M195</f>
        <v>45427</v>
      </c>
    </row>
    <row r="196" spans="1:14" ht="15.75" x14ac:dyDescent="0.2">
      <c r="A196" s="46">
        <v>10264</v>
      </c>
      <c r="B196" s="39" t="s">
        <v>101</v>
      </c>
      <c r="C196" s="39" t="s">
        <v>102</v>
      </c>
      <c r="D196" s="39"/>
      <c r="E196" s="40"/>
      <c r="F196" s="40"/>
      <c r="G196" s="40"/>
      <c r="H196" s="40">
        <v>0</v>
      </c>
      <c r="I196" s="40">
        <v>0</v>
      </c>
      <c r="J196" s="40">
        <v>0</v>
      </c>
      <c r="K196" s="40">
        <v>0</v>
      </c>
      <c r="L196" s="41">
        <v>45383</v>
      </c>
      <c r="M196" s="41">
        <v>45412</v>
      </c>
      <c r="N196" s="41">
        <f>VLOOKUP(A196,Sheet3!$A$2:$AC$5999,4,FALSE)+M196</f>
        <v>45442</v>
      </c>
    </row>
    <row r="197" spans="1:14" ht="15.75" x14ac:dyDescent="0.25">
      <c r="A197" s="42">
        <v>10265</v>
      </c>
      <c r="B197" s="43" t="s">
        <v>103</v>
      </c>
      <c r="C197" s="43" t="s">
        <v>102</v>
      </c>
      <c r="D197" s="43"/>
      <c r="E197" s="44"/>
      <c r="F197" s="44"/>
      <c r="G197" s="44"/>
      <c r="H197" s="44">
        <v>0</v>
      </c>
      <c r="I197" s="44">
        <v>0</v>
      </c>
      <c r="J197" s="44">
        <v>0</v>
      </c>
      <c r="K197" s="44">
        <v>0</v>
      </c>
      <c r="L197" s="41">
        <v>45383</v>
      </c>
      <c r="M197" s="41">
        <v>45412</v>
      </c>
      <c r="N197" s="41">
        <f>VLOOKUP(A197,Sheet3!$A$2:$AC$5999,4,FALSE)+M197</f>
        <v>45442</v>
      </c>
    </row>
    <row r="198" spans="1:14" ht="15.75" x14ac:dyDescent="0.2">
      <c r="A198" s="38">
        <v>10077</v>
      </c>
      <c r="B198" s="39" t="s">
        <v>5</v>
      </c>
      <c r="C198" s="39" t="s">
        <v>6</v>
      </c>
      <c r="D198" s="39" t="s">
        <v>7</v>
      </c>
      <c r="E198" s="40"/>
      <c r="F198" s="40"/>
      <c r="G198" s="40">
        <v>153895.20000000001</v>
      </c>
      <c r="H198" s="40">
        <v>30779.040000000005</v>
      </c>
      <c r="I198" s="40">
        <v>15389.520000000002</v>
      </c>
      <c r="J198" s="40">
        <v>21545.328000000001</v>
      </c>
      <c r="K198" s="40">
        <v>129271.96799999999</v>
      </c>
      <c r="L198" s="41">
        <v>45413</v>
      </c>
      <c r="M198" s="41">
        <v>45443</v>
      </c>
      <c r="N198" s="41">
        <f>VLOOKUP(A198,Sheet3!$A$2:$AC$5999,4,FALSE)+M198</f>
        <v>45450</v>
      </c>
    </row>
    <row r="199" spans="1:14" ht="15.75" x14ac:dyDescent="0.25">
      <c r="A199" s="42">
        <v>10137</v>
      </c>
      <c r="B199" s="43" t="s">
        <v>8</v>
      </c>
      <c r="C199" s="43" t="s">
        <v>9</v>
      </c>
      <c r="D199" s="43" t="s">
        <v>7</v>
      </c>
      <c r="E199" s="44"/>
      <c r="F199" s="44"/>
      <c r="G199" s="44"/>
      <c r="H199" s="44"/>
      <c r="I199" s="44">
        <v>0</v>
      </c>
      <c r="J199" s="44">
        <v>0</v>
      </c>
      <c r="K199" s="44">
        <v>0</v>
      </c>
      <c r="L199" s="41">
        <v>45413</v>
      </c>
      <c r="M199" s="41">
        <v>45443</v>
      </c>
      <c r="N199" s="41">
        <f>VLOOKUP(A199,Sheet3!$A$2:$AC$5999,4,FALSE)+M199</f>
        <v>45473</v>
      </c>
    </row>
    <row r="200" spans="1:14" ht="15.75" x14ac:dyDescent="0.2">
      <c r="A200" s="38">
        <v>10245</v>
      </c>
      <c r="B200" s="39" t="s">
        <v>10</v>
      </c>
      <c r="C200" s="39" t="s">
        <v>11</v>
      </c>
      <c r="D200" s="39" t="s">
        <v>7</v>
      </c>
      <c r="E200" s="40"/>
      <c r="F200" s="40"/>
      <c r="G200" s="40">
        <v>509558.8200000003</v>
      </c>
      <c r="H200" s="40">
        <v>152867.6460000001</v>
      </c>
      <c r="I200" s="40">
        <v>25477.941000000017</v>
      </c>
      <c r="J200" s="40">
        <v>53503.676100000033</v>
      </c>
      <c r="K200" s="40">
        <v>384716.90910000028</v>
      </c>
      <c r="L200" s="41">
        <v>45413</v>
      </c>
      <c r="M200" s="41">
        <v>45443</v>
      </c>
      <c r="N200" s="41">
        <f>VLOOKUP(A200,Sheet3!$A$2:$AC$5999,4,FALSE)+M200</f>
        <v>45458</v>
      </c>
    </row>
    <row r="201" spans="1:14" ht="15.75" x14ac:dyDescent="0.25">
      <c r="A201" s="42">
        <v>10251</v>
      </c>
      <c r="B201" s="43" t="s">
        <v>12</v>
      </c>
      <c r="C201" s="43" t="s">
        <v>13</v>
      </c>
      <c r="D201" s="43" t="s">
        <v>7</v>
      </c>
      <c r="E201" s="44"/>
      <c r="F201" s="44"/>
      <c r="G201" s="44">
        <v>342770.33</v>
      </c>
      <c r="H201" s="44">
        <v>13505.151002000001</v>
      </c>
      <c r="I201" s="44">
        <v>17138.516500000002</v>
      </c>
      <c r="J201" s="44">
        <v>49389.7768497</v>
      </c>
      <c r="K201" s="44">
        <v>361516.43934769998</v>
      </c>
      <c r="L201" s="41">
        <v>45413</v>
      </c>
      <c r="M201" s="41">
        <v>45443</v>
      </c>
      <c r="N201" s="41">
        <f>VLOOKUP(A201,Sheet3!$A$2:$AC$5999,4,FALSE)+M201</f>
        <v>45533</v>
      </c>
    </row>
    <row r="202" spans="1:14" ht="15.75" x14ac:dyDescent="0.2">
      <c r="A202" s="38">
        <v>10240</v>
      </c>
      <c r="B202" s="39" t="s">
        <v>14</v>
      </c>
      <c r="C202" s="39" t="s">
        <v>15</v>
      </c>
      <c r="D202" s="39" t="s">
        <v>7</v>
      </c>
      <c r="E202" s="40"/>
      <c r="F202" s="40"/>
      <c r="G202" s="40">
        <v>2229535</v>
      </c>
      <c r="H202" s="40">
        <v>668860.5</v>
      </c>
      <c r="I202" s="40"/>
      <c r="J202" s="40">
        <v>234101.17499999999</v>
      </c>
      <c r="K202" s="40">
        <v>1794775.675</v>
      </c>
      <c r="L202" s="41">
        <v>45413</v>
      </c>
      <c r="M202" s="41">
        <v>45443</v>
      </c>
      <c r="N202" s="41">
        <f>VLOOKUP(A202,Sheet3!$A$2:$AC$5999,4,FALSE)+M202</f>
        <v>45450</v>
      </c>
    </row>
    <row r="203" spans="1:14" ht="15.75" x14ac:dyDescent="0.25">
      <c r="A203" s="42">
        <v>10012</v>
      </c>
      <c r="B203" s="43" t="s">
        <v>16</v>
      </c>
      <c r="C203" s="43" t="s">
        <v>17</v>
      </c>
      <c r="D203" s="43" t="s">
        <v>18</v>
      </c>
      <c r="E203" s="44"/>
      <c r="F203" s="44"/>
      <c r="G203" s="44"/>
      <c r="H203" s="44">
        <v>0</v>
      </c>
      <c r="I203" s="44">
        <v>0</v>
      </c>
      <c r="J203" s="44">
        <v>0</v>
      </c>
      <c r="K203" s="44">
        <v>0</v>
      </c>
      <c r="L203" s="41">
        <v>45413</v>
      </c>
      <c r="M203" s="41">
        <v>45443</v>
      </c>
      <c r="N203" s="41">
        <f>VLOOKUP(A203,Sheet3!$A$2:$AC$5999,4,FALSE)+M203</f>
        <v>45473</v>
      </c>
    </row>
    <row r="204" spans="1:14" ht="15.75" x14ac:dyDescent="0.2">
      <c r="A204" s="38">
        <v>10138</v>
      </c>
      <c r="B204" s="39" t="s">
        <v>19</v>
      </c>
      <c r="C204" s="39" t="s">
        <v>6</v>
      </c>
      <c r="D204" s="39" t="s">
        <v>18</v>
      </c>
      <c r="E204" s="40"/>
      <c r="F204" s="40"/>
      <c r="G204" s="40"/>
      <c r="H204" s="40">
        <v>0</v>
      </c>
      <c r="I204" s="40">
        <v>0</v>
      </c>
      <c r="J204" s="40">
        <v>0</v>
      </c>
      <c r="K204" s="40">
        <v>0</v>
      </c>
      <c r="L204" s="41">
        <v>45413</v>
      </c>
      <c r="M204" s="41">
        <v>45443</v>
      </c>
      <c r="N204" s="41">
        <f>VLOOKUP(A204,Sheet3!$A$2:$AC$5999,4,FALSE)+M204</f>
        <v>45450</v>
      </c>
    </row>
    <row r="205" spans="1:14" ht="15.75" x14ac:dyDescent="0.25">
      <c r="A205" s="42">
        <v>10088</v>
      </c>
      <c r="B205" s="43" t="s">
        <v>20</v>
      </c>
      <c r="C205" s="43" t="s">
        <v>21</v>
      </c>
      <c r="D205" s="43" t="s">
        <v>18</v>
      </c>
      <c r="E205" s="44"/>
      <c r="F205" s="44"/>
      <c r="G205" s="44"/>
      <c r="H205" s="44"/>
      <c r="I205" s="44">
        <v>0</v>
      </c>
      <c r="J205" s="44">
        <v>0</v>
      </c>
      <c r="K205" s="44">
        <v>0</v>
      </c>
      <c r="L205" s="41">
        <v>45413</v>
      </c>
      <c r="M205" s="41">
        <v>45443</v>
      </c>
      <c r="N205" s="41">
        <f>VLOOKUP(A205,Sheet3!$A$2:$AC$5999,4,FALSE)+M205</f>
        <v>45473</v>
      </c>
    </row>
    <row r="206" spans="1:14" ht="15.75" x14ac:dyDescent="0.2">
      <c r="A206" s="38">
        <v>10088</v>
      </c>
      <c r="B206" s="39" t="s">
        <v>22</v>
      </c>
      <c r="C206" s="39" t="s">
        <v>21</v>
      </c>
      <c r="D206" s="39" t="s">
        <v>18</v>
      </c>
      <c r="E206" s="40"/>
      <c r="F206" s="40"/>
      <c r="G206" s="40"/>
      <c r="H206" s="40"/>
      <c r="I206" s="40">
        <v>0</v>
      </c>
      <c r="J206" s="40">
        <v>0</v>
      </c>
      <c r="K206" s="40">
        <v>0</v>
      </c>
      <c r="L206" s="41">
        <v>45413</v>
      </c>
      <c r="M206" s="41">
        <v>45443</v>
      </c>
      <c r="N206" s="41">
        <f>VLOOKUP(A206,Sheet3!$A$2:$AC$5999,4,FALSE)+M206</f>
        <v>45473</v>
      </c>
    </row>
    <row r="207" spans="1:14" ht="15.75" x14ac:dyDescent="0.25">
      <c r="A207" s="42">
        <v>10256</v>
      </c>
      <c r="B207" s="43" t="s">
        <v>23</v>
      </c>
      <c r="C207" s="43" t="s">
        <v>24</v>
      </c>
      <c r="D207" s="43" t="s">
        <v>18</v>
      </c>
      <c r="E207" s="44"/>
      <c r="F207" s="44"/>
      <c r="G207" s="44">
        <v>8509133</v>
      </c>
      <c r="H207" s="44">
        <v>1701826.6</v>
      </c>
      <c r="I207" s="44">
        <v>850913.3</v>
      </c>
      <c r="J207" s="44">
        <v>1021095.96</v>
      </c>
      <c r="K207" s="44">
        <v>6977489.0600000005</v>
      </c>
      <c r="L207" s="41">
        <v>45413</v>
      </c>
      <c r="M207" s="41">
        <v>45443</v>
      </c>
      <c r="N207" s="41">
        <f>VLOOKUP(A207,Sheet3!$A$2:$AC$5999,4,FALSE)+M207</f>
        <v>45457</v>
      </c>
    </row>
    <row r="208" spans="1:14" ht="15.75" x14ac:dyDescent="0.2">
      <c r="A208" s="38">
        <v>10080</v>
      </c>
      <c r="B208" s="39" t="s">
        <v>25</v>
      </c>
      <c r="C208" s="39" t="s">
        <v>26</v>
      </c>
      <c r="D208" s="39" t="s">
        <v>27</v>
      </c>
      <c r="E208" s="40"/>
      <c r="F208" s="40"/>
      <c r="G208" s="40">
        <v>600000</v>
      </c>
      <c r="H208" s="40">
        <v>240000</v>
      </c>
      <c r="I208" s="40">
        <v>60000</v>
      </c>
      <c r="J208" s="40">
        <v>78000</v>
      </c>
      <c r="K208" s="40">
        <v>378000</v>
      </c>
      <c r="L208" s="41">
        <v>45413</v>
      </c>
      <c r="M208" s="41">
        <v>45443</v>
      </c>
      <c r="N208" s="41">
        <f>VLOOKUP(A208,Sheet3!$A$2:$AC$5999,4,FALSE)+M208</f>
        <v>45533</v>
      </c>
    </row>
    <row r="209" spans="1:14" ht="15.75" x14ac:dyDescent="0.25">
      <c r="A209" s="42">
        <v>10241</v>
      </c>
      <c r="B209" s="43" t="s">
        <v>28</v>
      </c>
      <c r="C209" s="43" t="s">
        <v>29</v>
      </c>
      <c r="D209" s="43" t="s">
        <v>27</v>
      </c>
      <c r="E209" s="44"/>
      <c r="F209" s="44"/>
      <c r="G209" s="44"/>
      <c r="H209" s="44">
        <v>0</v>
      </c>
      <c r="I209" s="44">
        <v>0</v>
      </c>
      <c r="J209" s="44">
        <v>0</v>
      </c>
      <c r="K209" s="44">
        <v>0</v>
      </c>
      <c r="L209" s="41">
        <v>45413</v>
      </c>
      <c r="M209" s="41">
        <v>45443</v>
      </c>
      <c r="N209" s="41">
        <f>VLOOKUP(A209,Sheet3!$A$2:$AC$5999,4,FALSE)+M209</f>
        <v>45458</v>
      </c>
    </row>
    <row r="210" spans="1:14" ht="15.75" x14ac:dyDescent="0.2">
      <c r="A210" s="38">
        <v>10219</v>
      </c>
      <c r="B210" s="39" t="s">
        <v>30</v>
      </c>
      <c r="C210" s="39" t="s">
        <v>31</v>
      </c>
      <c r="D210" s="39" t="s">
        <v>27</v>
      </c>
      <c r="E210" s="40"/>
      <c r="F210" s="40"/>
      <c r="G210" s="40">
        <v>1662828.6</v>
      </c>
      <c r="H210" s="40">
        <v>415707.15</v>
      </c>
      <c r="I210" s="40">
        <v>166282.86000000002</v>
      </c>
      <c r="J210" s="40">
        <v>187068.21750000003</v>
      </c>
      <c r="K210" s="40">
        <v>1267906.8075000001</v>
      </c>
      <c r="L210" s="41">
        <v>45413</v>
      </c>
      <c r="M210" s="41">
        <v>45443</v>
      </c>
      <c r="N210" s="41">
        <f>VLOOKUP(A210,Sheet3!$A$2:$AC$5999,4,FALSE)+M210</f>
        <v>45473</v>
      </c>
    </row>
    <row r="211" spans="1:14" ht="15.75" x14ac:dyDescent="0.25">
      <c r="A211" s="42">
        <v>10254</v>
      </c>
      <c r="B211" s="43" t="s">
        <v>32</v>
      </c>
      <c r="C211" s="43" t="s">
        <v>33</v>
      </c>
      <c r="D211" s="43" t="s">
        <v>27</v>
      </c>
      <c r="E211" s="44"/>
      <c r="F211" s="44"/>
      <c r="G211" s="44"/>
      <c r="H211" s="44">
        <v>0</v>
      </c>
      <c r="I211" s="44">
        <v>0</v>
      </c>
      <c r="J211" s="44">
        <v>0</v>
      </c>
      <c r="K211" s="44">
        <v>0</v>
      </c>
      <c r="L211" s="41">
        <v>45413</v>
      </c>
      <c r="M211" s="41">
        <v>45443</v>
      </c>
      <c r="N211" s="41">
        <f>VLOOKUP(A211,Sheet3!$A$2:$AC$5999,4,FALSE)+M211</f>
        <v>45488</v>
      </c>
    </row>
    <row r="212" spans="1:14" ht="15.75" x14ac:dyDescent="0.2">
      <c r="A212" s="38">
        <v>10253</v>
      </c>
      <c r="B212" s="39" t="s">
        <v>34</v>
      </c>
      <c r="C212" s="39" t="s">
        <v>33</v>
      </c>
      <c r="D212" s="39" t="s">
        <v>27</v>
      </c>
      <c r="E212" s="40"/>
      <c r="F212" s="40"/>
      <c r="G212" s="40">
        <v>2494529.4840000002</v>
      </c>
      <c r="H212" s="40">
        <v>997811.79360000009</v>
      </c>
      <c r="I212" s="40">
        <v>249452.94840000002</v>
      </c>
      <c r="J212" s="40">
        <v>224507.65356000004</v>
      </c>
      <c r="K212" s="40">
        <v>1471772.3955600001</v>
      </c>
      <c r="L212" s="41">
        <v>45413</v>
      </c>
      <c r="M212" s="41">
        <v>45443</v>
      </c>
      <c r="N212" s="41">
        <f>VLOOKUP(A212,Sheet3!$A$2:$AC$5999,4,FALSE)+M212</f>
        <v>45488</v>
      </c>
    </row>
    <row r="213" spans="1:14" ht="15.75" x14ac:dyDescent="0.25">
      <c r="A213" s="42">
        <v>10234</v>
      </c>
      <c r="B213" s="43" t="s">
        <v>35</v>
      </c>
      <c r="C213" s="43" t="s">
        <v>17</v>
      </c>
      <c r="D213" s="43" t="s">
        <v>36</v>
      </c>
      <c r="E213" s="44"/>
      <c r="F213" s="44"/>
      <c r="G213" s="44">
        <v>3300273.3100000024</v>
      </c>
      <c r="H213" s="44">
        <v>825068.3275000006</v>
      </c>
      <c r="I213" s="44">
        <v>330027.33100000024</v>
      </c>
      <c r="J213" s="44">
        <v>371280.74737500027</v>
      </c>
      <c r="K213" s="44">
        <v>2516458.3988750018</v>
      </c>
      <c r="L213" s="41">
        <v>45413</v>
      </c>
      <c r="M213" s="41">
        <v>45443</v>
      </c>
      <c r="N213" s="41">
        <f>VLOOKUP(A213,Sheet3!$A$2:$AC$5999,4,FALSE)+M213</f>
        <v>45473</v>
      </c>
    </row>
    <row r="214" spans="1:14" ht="15.75" x14ac:dyDescent="0.2">
      <c r="A214" s="38" t="s">
        <v>37</v>
      </c>
      <c r="B214" s="39" t="s">
        <v>37</v>
      </c>
      <c r="C214" s="39" t="s">
        <v>38</v>
      </c>
      <c r="D214" s="39" t="s">
        <v>36</v>
      </c>
      <c r="E214" s="40"/>
      <c r="F214" s="40"/>
      <c r="G214" s="40"/>
      <c r="H214" s="40"/>
      <c r="I214" s="40"/>
      <c r="J214" s="40">
        <v>0</v>
      </c>
      <c r="K214" s="40">
        <v>0</v>
      </c>
      <c r="L214" s="41">
        <v>45413</v>
      </c>
      <c r="M214" s="41">
        <v>45443</v>
      </c>
      <c r="N214" s="41">
        <f>VLOOKUP(A214,Sheet3!$A$2:$AC$5999,4,FALSE)+M214</f>
        <v>45473</v>
      </c>
    </row>
    <row r="215" spans="1:14" ht="15.75" x14ac:dyDescent="0.25">
      <c r="A215" s="42">
        <v>10134</v>
      </c>
      <c r="B215" s="43" t="s">
        <v>39</v>
      </c>
      <c r="C215" s="43" t="s">
        <v>40</v>
      </c>
      <c r="D215" s="43" t="s">
        <v>41</v>
      </c>
      <c r="E215" s="44"/>
      <c r="F215" s="44"/>
      <c r="G215" s="44"/>
      <c r="H215" s="44">
        <v>0</v>
      </c>
      <c r="I215" s="44">
        <v>0</v>
      </c>
      <c r="J215" s="44">
        <v>0</v>
      </c>
      <c r="K215" s="44">
        <v>0</v>
      </c>
      <c r="L215" s="41">
        <v>45413</v>
      </c>
      <c r="M215" s="41">
        <v>45443</v>
      </c>
      <c r="N215" s="41">
        <f>VLOOKUP(A215,Sheet3!$A$2:$AC$5999,4,FALSE)+M215</f>
        <v>45488</v>
      </c>
    </row>
    <row r="216" spans="1:14" ht="15.75" x14ac:dyDescent="0.2">
      <c r="A216" s="38">
        <v>10259</v>
      </c>
      <c r="B216" s="39" t="s">
        <v>42</v>
      </c>
      <c r="C216" s="39" t="s">
        <v>43</v>
      </c>
      <c r="D216" s="39" t="s">
        <v>41</v>
      </c>
      <c r="E216" s="40"/>
      <c r="F216" s="40"/>
      <c r="G216" s="40">
        <v>2964383</v>
      </c>
      <c r="H216" s="40">
        <v>296438.3</v>
      </c>
      <c r="I216" s="40">
        <v>29643.83</v>
      </c>
      <c r="J216" s="40">
        <v>400191.70500000002</v>
      </c>
      <c r="K216" s="40">
        <v>3038492.5750000002</v>
      </c>
      <c r="L216" s="41">
        <v>45413</v>
      </c>
      <c r="M216" s="41">
        <v>45443</v>
      </c>
      <c r="N216" s="41">
        <f>VLOOKUP(A216,Sheet3!$A$2:$AC$5999,4,FALSE)+M216</f>
        <v>45473</v>
      </c>
    </row>
    <row r="217" spans="1:14" ht="15.75" x14ac:dyDescent="0.25">
      <c r="A217" s="42">
        <v>10263</v>
      </c>
      <c r="B217" s="43" t="s">
        <v>44</v>
      </c>
      <c r="C217" s="43" t="s">
        <v>17</v>
      </c>
      <c r="D217" s="43" t="s">
        <v>41</v>
      </c>
      <c r="E217" s="44"/>
      <c r="F217" s="44"/>
      <c r="G217" s="44">
        <v>3000000</v>
      </c>
      <c r="H217" s="44">
        <v>1500000</v>
      </c>
      <c r="I217" s="44">
        <v>300000</v>
      </c>
      <c r="J217" s="44">
        <v>225000</v>
      </c>
      <c r="K217" s="44">
        <v>1425000</v>
      </c>
      <c r="L217" s="41">
        <v>45413</v>
      </c>
      <c r="M217" s="41">
        <v>45443</v>
      </c>
      <c r="N217" s="41">
        <f>VLOOKUP(A217,Sheet3!$A$2:$AC$5999,4,FALSE)+M217</f>
        <v>45473</v>
      </c>
    </row>
    <row r="218" spans="1:14" ht="15.75" x14ac:dyDescent="0.2">
      <c r="A218" s="38">
        <v>10262</v>
      </c>
      <c r="B218" s="39" t="s">
        <v>45</v>
      </c>
      <c r="C218" s="39" t="s">
        <v>46</v>
      </c>
      <c r="D218" s="39" t="s">
        <v>47</v>
      </c>
      <c r="E218" s="40"/>
      <c r="F218" s="40"/>
      <c r="G218" s="40">
        <v>1273000</v>
      </c>
      <c r="H218" s="40">
        <v>254600</v>
      </c>
      <c r="I218" s="40">
        <v>63650</v>
      </c>
      <c r="J218" s="40">
        <v>152760</v>
      </c>
      <c r="K218" s="40">
        <v>1107510</v>
      </c>
      <c r="L218" s="41">
        <v>45413</v>
      </c>
      <c r="M218" s="41">
        <v>45443</v>
      </c>
      <c r="N218" s="41">
        <f>VLOOKUP(A218,Sheet3!$A$2:$AC$5999,4,FALSE)+M218</f>
        <v>45457</v>
      </c>
    </row>
    <row r="219" spans="1:14" ht="15.75" x14ac:dyDescent="0.25">
      <c r="A219" s="42">
        <v>10214</v>
      </c>
      <c r="B219" s="43" t="s">
        <v>48</v>
      </c>
      <c r="C219" s="43" t="s">
        <v>49</v>
      </c>
      <c r="D219" s="43" t="s">
        <v>50</v>
      </c>
      <c r="E219" s="44"/>
      <c r="F219" s="44"/>
      <c r="G219" s="44"/>
      <c r="H219" s="44">
        <v>0</v>
      </c>
      <c r="I219" s="44">
        <v>0</v>
      </c>
      <c r="J219" s="44">
        <v>0</v>
      </c>
      <c r="K219" s="44">
        <v>0</v>
      </c>
      <c r="L219" s="41">
        <v>45413</v>
      </c>
      <c r="M219" s="41">
        <v>45443</v>
      </c>
      <c r="N219" s="41">
        <f>VLOOKUP(A219,Sheet3!$A$2:$AC$5999,4,FALSE)+M219</f>
        <v>45473</v>
      </c>
    </row>
    <row r="220" spans="1:14" ht="15.75" x14ac:dyDescent="0.2">
      <c r="A220" s="38">
        <v>10239</v>
      </c>
      <c r="B220" s="39" t="s">
        <v>51</v>
      </c>
      <c r="C220" s="39" t="s">
        <v>52</v>
      </c>
      <c r="D220" s="39" t="s">
        <v>50</v>
      </c>
      <c r="E220" s="40"/>
      <c r="F220" s="40"/>
      <c r="G220" s="40">
        <v>1358248.0369122187</v>
      </c>
      <c r="H220" s="40">
        <v>339562.00922805467</v>
      </c>
      <c r="I220" s="40">
        <v>135824.80369122187</v>
      </c>
      <c r="J220" s="40">
        <v>152802.9041526246</v>
      </c>
      <c r="K220" s="40">
        <v>1035664.1281455667</v>
      </c>
      <c r="L220" s="41">
        <v>45413</v>
      </c>
      <c r="M220" s="41">
        <v>45443</v>
      </c>
      <c r="N220" s="41">
        <f>VLOOKUP(A220,Sheet3!$A$2:$AC$5999,4,FALSE)+M220</f>
        <v>45473</v>
      </c>
    </row>
    <row r="221" spans="1:14" ht="15.75" x14ac:dyDescent="0.25">
      <c r="A221" s="42">
        <v>10236</v>
      </c>
      <c r="B221" s="43" t="s">
        <v>53</v>
      </c>
      <c r="C221" s="43" t="s">
        <v>54</v>
      </c>
      <c r="D221" s="43" t="s">
        <v>50</v>
      </c>
      <c r="E221" s="44"/>
      <c r="F221" s="44"/>
      <c r="G221" s="44">
        <v>428489.28472615406</v>
      </c>
      <c r="H221" s="44">
        <v>107122.32118153851</v>
      </c>
      <c r="I221" s="44">
        <v>0</v>
      </c>
      <c r="J221" s="44">
        <v>48205.044531692329</v>
      </c>
      <c r="K221" s="44">
        <v>369572.00807630789</v>
      </c>
      <c r="L221" s="41">
        <v>45413</v>
      </c>
      <c r="M221" s="41">
        <v>45443</v>
      </c>
      <c r="N221" s="41">
        <f>VLOOKUP(A221,Sheet3!$A$2:$AC$5999,4,FALSE)+M221</f>
        <v>45473</v>
      </c>
    </row>
    <row r="222" spans="1:14" ht="15.75" x14ac:dyDescent="0.2">
      <c r="A222" s="38">
        <v>10247</v>
      </c>
      <c r="B222" s="39" t="s">
        <v>55</v>
      </c>
      <c r="C222" s="39" t="s">
        <v>56</v>
      </c>
      <c r="D222" s="39" t="s">
        <v>50</v>
      </c>
      <c r="E222" s="40"/>
      <c r="F222" s="40"/>
      <c r="G222" s="40">
        <v>3205895.0710666664</v>
      </c>
      <c r="H222" s="40">
        <v>641179.01421333337</v>
      </c>
      <c r="I222" s="40">
        <v>320589.50710666669</v>
      </c>
      <c r="J222" s="40">
        <v>384707.40852799994</v>
      </c>
      <c r="K222" s="40">
        <v>2628833.9582746662</v>
      </c>
      <c r="L222" s="41">
        <v>45413</v>
      </c>
      <c r="M222" s="41">
        <v>45443</v>
      </c>
      <c r="N222" s="41">
        <f>VLOOKUP(A222,Sheet3!$A$2:$AC$5999,4,FALSE)+M222</f>
        <v>45450</v>
      </c>
    </row>
    <row r="223" spans="1:14" ht="15.75" x14ac:dyDescent="0.25">
      <c r="A223" s="42">
        <v>10225</v>
      </c>
      <c r="B223" s="43" t="s">
        <v>57</v>
      </c>
      <c r="C223" s="43" t="s">
        <v>17</v>
      </c>
      <c r="D223" s="43" t="s">
        <v>50</v>
      </c>
      <c r="E223" s="44"/>
      <c r="F223" s="44"/>
      <c r="G223" s="44"/>
      <c r="H223" s="44">
        <v>0</v>
      </c>
      <c r="I223" s="44">
        <v>0</v>
      </c>
      <c r="J223" s="44">
        <v>0</v>
      </c>
      <c r="K223" s="44">
        <v>0</v>
      </c>
      <c r="L223" s="41">
        <v>45413</v>
      </c>
      <c r="M223" s="41">
        <v>45443</v>
      </c>
      <c r="N223" s="41">
        <f>VLOOKUP(A223,Sheet3!$A$2:$AC$5999,4,FALSE)+M223</f>
        <v>45473</v>
      </c>
    </row>
    <row r="224" spans="1:14" ht="15.75" x14ac:dyDescent="0.2">
      <c r="A224" s="38">
        <v>10261</v>
      </c>
      <c r="B224" s="39" t="s">
        <v>58</v>
      </c>
      <c r="C224" s="39" t="s">
        <v>59</v>
      </c>
      <c r="D224" s="39" t="s">
        <v>50</v>
      </c>
      <c r="E224" s="40"/>
      <c r="F224" s="40"/>
      <c r="G224" s="40">
        <v>240000</v>
      </c>
      <c r="H224" s="40">
        <v>72000</v>
      </c>
      <c r="I224" s="40"/>
      <c r="J224" s="40">
        <v>25200</v>
      </c>
      <c r="K224" s="40">
        <v>193200</v>
      </c>
      <c r="L224" s="41">
        <v>45413</v>
      </c>
      <c r="M224" s="41">
        <v>45443</v>
      </c>
      <c r="N224" s="41">
        <f>VLOOKUP(A224,Sheet3!$A$2:$AC$5999,4,FALSE)+M224</f>
        <v>45488</v>
      </c>
    </row>
    <row r="225" spans="1:14" ht="15.75" x14ac:dyDescent="0.25">
      <c r="A225" s="42">
        <v>10250</v>
      </c>
      <c r="B225" s="43" t="s">
        <v>60</v>
      </c>
      <c r="C225" s="43" t="s">
        <v>52</v>
      </c>
      <c r="D225" s="43" t="s">
        <v>50</v>
      </c>
      <c r="E225" s="44"/>
      <c r="F225" s="44"/>
      <c r="G225" s="44">
        <v>880000</v>
      </c>
      <c r="H225" s="44">
        <v>176000</v>
      </c>
      <c r="I225" s="44">
        <v>88000</v>
      </c>
      <c r="J225" s="44">
        <v>105600</v>
      </c>
      <c r="K225" s="44">
        <v>721600</v>
      </c>
      <c r="L225" s="41">
        <v>45413</v>
      </c>
      <c r="M225" s="41">
        <v>45443</v>
      </c>
      <c r="N225" s="41">
        <f>VLOOKUP(A225,Sheet3!$A$2:$AC$5999,4,FALSE)+M225</f>
        <v>45473</v>
      </c>
    </row>
    <row r="226" spans="1:14" ht="15.75" x14ac:dyDescent="0.2">
      <c r="A226" s="38">
        <v>10249</v>
      </c>
      <c r="B226" s="39" t="s">
        <v>61</v>
      </c>
      <c r="C226" s="39" t="s">
        <v>62</v>
      </c>
      <c r="D226" s="39" t="s">
        <v>50</v>
      </c>
      <c r="E226" s="40"/>
      <c r="F226" s="40"/>
      <c r="G226" s="40">
        <v>1300000</v>
      </c>
      <c r="H226" s="40">
        <v>195000</v>
      </c>
      <c r="I226" s="40">
        <v>130000</v>
      </c>
      <c r="J226" s="40">
        <v>165750</v>
      </c>
      <c r="K226" s="40">
        <v>1140750</v>
      </c>
      <c r="L226" s="41">
        <v>45413</v>
      </c>
      <c r="M226" s="41">
        <v>45443</v>
      </c>
      <c r="N226" s="41">
        <f>VLOOKUP(A226,Sheet3!$A$2:$AC$5999,4,FALSE)+M226</f>
        <v>45464</v>
      </c>
    </row>
    <row r="227" spans="1:14" ht="15.75" x14ac:dyDescent="0.25">
      <c r="A227" s="42">
        <v>10139</v>
      </c>
      <c r="B227" s="43" t="s">
        <v>63</v>
      </c>
      <c r="C227" s="43" t="s">
        <v>64</v>
      </c>
      <c r="D227" s="43" t="s">
        <v>65</v>
      </c>
      <c r="E227" s="44"/>
      <c r="F227" s="44"/>
      <c r="G227" s="44">
        <v>1600000</v>
      </c>
      <c r="H227" s="44">
        <v>94080</v>
      </c>
      <c r="I227" s="44">
        <v>240000</v>
      </c>
      <c r="J227" s="44">
        <v>235296</v>
      </c>
      <c r="K227" s="44">
        <v>1501216</v>
      </c>
      <c r="L227" s="41">
        <v>45413</v>
      </c>
      <c r="M227" s="41">
        <v>45443</v>
      </c>
      <c r="N227" s="41">
        <f>VLOOKUP(A227,Sheet3!$A$2:$AC$5999,4,FALSE)+M227</f>
        <v>45488</v>
      </c>
    </row>
    <row r="228" spans="1:14" ht="15.75" x14ac:dyDescent="0.2">
      <c r="A228" s="38">
        <v>10190</v>
      </c>
      <c r="B228" s="39" t="s">
        <v>66</v>
      </c>
      <c r="C228" s="39" t="s">
        <v>67</v>
      </c>
      <c r="D228" s="39" t="s">
        <v>68</v>
      </c>
      <c r="E228" s="40"/>
      <c r="F228" s="40"/>
      <c r="G228" s="40">
        <v>200000</v>
      </c>
      <c r="H228" s="40">
        <v>20000</v>
      </c>
      <c r="I228" s="40">
        <v>20000</v>
      </c>
      <c r="J228" s="40">
        <v>27000</v>
      </c>
      <c r="K228" s="40">
        <v>187000</v>
      </c>
      <c r="L228" s="41">
        <v>45413</v>
      </c>
      <c r="M228" s="41">
        <v>45443</v>
      </c>
      <c r="N228" s="41">
        <f>VLOOKUP(A228,Sheet3!$A$2:$AC$5999,4,FALSE)+M228</f>
        <v>45473</v>
      </c>
    </row>
    <row r="229" spans="1:14" ht="15.75" x14ac:dyDescent="0.25">
      <c r="A229" s="42">
        <v>10097</v>
      </c>
      <c r="B229" s="43" t="s">
        <v>69</v>
      </c>
      <c r="C229" s="43" t="s">
        <v>70</v>
      </c>
      <c r="D229" s="43" t="s">
        <v>71</v>
      </c>
      <c r="E229" s="44"/>
      <c r="F229" s="44"/>
      <c r="G229" s="44"/>
      <c r="H229" s="44">
        <v>0</v>
      </c>
      <c r="I229" s="44">
        <v>0</v>
      </c>
      <c r="J229" s="44">
        <v>0</v>
      </c>
      <c r="K229" s="44">
        <v>0</v>
      </c>
      <c r="L229" s="41">
        <v>45413</v>
      </c>
      <c r="M229" s="41">
        <v>45443</v>
      </c>
      <c r="N229" s="41">
        <f>VLOOKUP(A229,Sheet3!$A$2:$AC$5999,4,FALSE)+M229</f>
        <v>45533</v>
      </c>
    </row>
    <row r="230" spans="1:14" ht="15.75" x14ac:dyDescent="0.2">
      <c r="A230" s="38">
        <v>10171</v>
      </c>
      <c r="B230" s="39" t="s">
        <v>72</v>
      </c>
      <c r="C230" s="39" t="s">
        <v>73</v>
      </c>
      <c r="D230" s="39" t="s">
        <v>71</v>
      </c>
      <c r="E230" s="40"/>
      <c r="F230" s="40"/>
      <c r="G230" s="40"/>
      <c r="H230" s="40">
        <v>0</v>
      </c>
      <c r="I230" s="40">
        <v>0</v>
      </c>
      <c r="J230" s="40">
        <v>0</v>
      </c>
      <c r="K230" s="40">
        <v>0</v>
      </c>
      <c r="L230" s="41">
        <v>45413</v>
      </c>
      <c r="M230" s="41">
        <v>45443</v>
      </c>
      <c r="N230" s="41">
        <f>VLOOKUP(A230,Sheet3!$A$2:$AC$5999,4,FALSE)+M230</f>
        <v>45473</v>
      </c>
    </row>
    <row r="231" spans="1:14" ht="15.75" x14ac:dyDescent="0.25">
      <c r="A231" s="42">
        <v>10233</v>
      </c>
      <c r="B231" s="43" t="s">
        <v>74</v>
      </c>
      <c r="C231" s="43" t="s">
        <v>75</v>
      </c>
      <c r="D231" s="43" t="s">
        <v>71</v>
      </c>
      <c r="E231" s="44"/>
      <c r="F231" s="44"/>
      <c r="G231" s="44"/>
      <c r="H231" s="44">
        <v>0</v>
      </c>
      <c r="I231" s="44">
        <v>0</v>
      </c>
      <c r="J231" s="44">
        <v>0</v>
      </c>
      <c r="K231" s="44">
        <v>0</v>
      </c>
      <c r="L231" s="41">
        <v>45413</v>
      </c>
      <c r="M231" s="41">
        <v>45443</v>
      </c>
      <c r="N231" s="41">
        <f>VLOOKUP(A231,Sheet3!$A$2:$AC$5999,4,FALSE)+M231</f>
        <v>45458</v>
      </c>
    </row>
    <row r="232" spans="1:14" ht="15.75" x14ac:dyDescent="0.2">
      <c r="A232" s="38">
        <v>10222</v>
      </c>
      <c r="B232" s="39" t="s">
        <v>76</v>
      </c>
      <c r="C232" s="39" t="s">
        <v>77</v>
      </c>
      <c r="D232" s="39" t="s">
        <v>71</v>
      </c>
      <c r="E232" s="40"/>
      <c r="F232" s="40"/>
      <c r="G232" s="40"/>
      <c r="H232" s="40">
        <v>0</v>
      </c>
      <c r="I232" s="40">
        <v>0</v>
      </c>
      <c r="J232" s="40">
        <v>0</v>
      </c>
      <c r="K232" s="40">
        <v>0</v>
      </c>
      <c r="L232" s="41">
        <v>45413</v>
      </c>
      <c r="M232" s="41">
        <v>45443</v>
      </c>
      <c r="N232" s="41">
        <f>VLOOKUP(A232,Sheet3!$A$2:$AC$5999,4,FALSE)+M232</f>
        <v>45458</v>
      </c>
    </row>
    <row r="233" spans="1:14" ht="15.75" x14ac:dyDescent="0.25">
      <c r="A233" s="42">
        <v>10230</v>
      </c>
      <c r="B233" s="43" t="s">
        <v>78</v>
      </c>
      <c r="C233" s="43" t="s">
        <v>79</v>
      </c>
      <c r="D233" s="43" t="s">
        <v>71</v>
      </c>
      <c r="E233" s="44"/>
      <c r="F233" s="44"/>
      <c r="G233" s="44">
        <v>376545.60000000009</v>
      </c>
      <c r="H233" s="44">
        <v>0</v>
      </c>
      <c r="I233" s="44">
        <v>37654.560000000012</v>
      </c>
      <c r="J233" s="44">
        <v>56481.840000000011</v>
      </c>
      <c r="K233" s="44">
        <v>395372.88000000012</v>
      </c>
      <c r="L233" s="41">
        <v>45413</v>
      </c>
      <c r="M233" s="41">
        <v>45443</v>
      </c>
      <c r="N233" s="41">
        <f>VLOOKUP(A233,Sheet3!$A$2:$AC$5999,4,FALSE)+M233</f>
        <v>45473</v>
      </c>
    </row>
    <row r="234" spans="1:14" ht="15.75" x14ac:dyDescent="0.2">
      <c r="A234" s="38" t="s">
        <v>80</v>
      </c>
      <c r="B234" s="39" t="s">
        <v>80</v>
      </c>
      <c r="C234" s="39" t="s">
        <v>81</v>
      </c>
      <c r="D234" s="39" t="s">
        <v>71</v>
      </c>
      <c r="E234" s="40"/>
      <c r="F234" s="40"/>
      <c r="G234" s="40"/>
      <c r="H234" s="40">
        <v>0</v>
      </c>
      <c r="I234" s="40">
        <v>0</v>
      </c>
      <c r="J234" s="40">
        <v>0</v>
      </c>
      <c r="K234" s="40">
        <v>0</v>
      </c>
      <c r="L234" s="41">
        <v>45413</v>
      </c>
      <c r="M234" s="41">
        <v>45443</v>
      </c>
      <c r="N234" s="41">
        <f>VLOOKUP(A234,Sheet3!$A$2:$AC$5999,4,FALSE)+M234</f>
        <v>45473</v>
      </c>
    </row>
    <row r="235" spans="1:14" ht="15.75" x14ac:dyDescent="0.25">
      <c r="A235" s="42">
        <v>10179</v>
      </c>
      <c r="B235" s="43" t="s">
        <v>82</v>
      </c>
      <c r="C235" s="43" t="s">
        <v>83</v>
      </c>
      <c r="D235" s="43" t="s">
        <v>84</v>
      </c>
      <c r="E235" s="44"/>
      <c r="F235" s="44"/>
      <c r="G235" s="44"/>
      <c r="H235" s="44">
        <v>0</v>
      </c>
      <c r="I235" s="44">
        <v>0</v>
      </c>
      <c r="J235" s="44">
        <v>0</v>
      </c>
      <c r="K235" s="44">
        <v>0</v>
      </c>
      <c r="L235" s="41">
        <v>45413</v>
      </c>
      <c r="M235" s="41">
        <v>45443</v>
      </c>
      <c r="N235" s="41">
        <f>VLOOKUP(A235,Sheet3!$A$2:$AC$5999,4,FALSE)+M235</f>
        <v>45473</v>
      </c>
    </row>
    <row r="236" spans="1:14" ht="15.75" x14ac:dyDescent="0.2">
      <c r="A236" s="38">
        <v>10183</v>
      </c>
      <c r="B236" s="39" t="s">
        <v>85</v>
      </c>
      <c r="C236" s="39" t="s">
        <v>86</v>
      </c>
      <c r="D236" s="39" t="s">
        <v>84</v>
      </c>
      <c r="E236" s="40"/>
      <c r="F236" s="40"/>
      <c r="G236" s="40">
        <v>500623.76</v>
      </c>
      <c r="H236" s="40">
        <v>151989.373536</v>
      </c>
      <c r="I236" s="40">
        <v>7599.4686768000001</v>
      </c>
      <c r="J236" s="40">
        <v>52295.157969599997</v>
      </c>
      <c r="K236" s="40">
        <v>393330.07575679995</v>
      </c>
      <c r="L236" s="41">
        <v>45413</v>
      </c>
      <c r="M236" s="41">
        <v>45443</v>
      </c>
      <c r="N236" s="41">
        <f>VLOOKUP(A236,Sheet3!$A$2:$AC$5999,4,FALSE)+M236</f>
        <v>45473</v>
      </c>
    </row>
    <row r="237" spans="1:14" ht="15.75" x14ac:dyDescent="0.25">
      <c r="A237" s="42">
        <v>10156</v>
      </c>
      <c r="B237" s="43" t="s">
        <v>87</v>
      </c>
      <c r="C237" s="43" t="s">
        <v>88</v>
      </c>
      <c r="D237" s="43" t="s">
        <v>84</v>
      </c>
      <c r="E237" s="44"/>
      <c r="F237" s="44"/>
      <c r="G237" s="44"/>
      <c r="H237" s="44">
        <v>0</v>
      </c>
      <c r="I237" s="44">
        <v>0</v>
      </c>
      <c r="J237" s="44">
        <v>0</v>
      </c>
      <c r="K237" s="44">
        <v>0</v>
      </c>
      <c r="L237" s="41">
        <v>45413</v>
      </c>
      <c r="M237" s="41">
        <v>45443</v>
      </c>
      <c r="N237" s="41">
        <f>VLOOKUP(A237,Sheet3!$A$2:$AC$5999,4,FALSE)+M237</f>
        <v>45473</v>
      </c>
    </row>
    <row r="238" spans="1:14" ht="15.75" x14ac:dyDescent="0.2">
      <c r="A238" s="38">
        <v>10147</v>
      </c>
      <c r="B238" s="39" t="s">
        <v>89</v>
      </c>
      <c r="C238" s="39" t="s">
        <v>90</v>
      </c>
      <c r="D238" s="39" t="s">
        <v>84</v>
      </c>
      <c r="E238" s="40"/>
      <c r="F238" s="40"/>
      <c r="G238" s="40"/>
      <c r="H238" s="40">
        <v>0</v>
      </c>
      <c r="I238" s="40">
        <v>0</v>
      </c>
      <c r="J238" s="40">
        <v>0</v>
      </c>
      <c r="K238" s="40">
        <v>0</v>
      </c>
      <c r="L238" s="41">
        <v>45413</v>
      </c>
      <c r="M238" s="41">
        <v>45443</v>
      </c>
      <c r="N238" s="41">
        <f>VLOOKUP(A238,Sheet3!$A$2:$AC$5999,4,FALSE)+M238</f>
        <v>45473</v>
      </c>
    </row>
    <row r="239" spans="1:14" ht="15.75" x14ac:dyDescent="0.25">
      <c r="A239" s="42">
        <v>10168</v>
      </c>
      <c r="B239" s="43" t="s">
        <v>91</v>
      </c>
      <c r="C239" s="43" t="s">
        <v>92</v>
      </c>
      <c r="D239" s="43" t="s">
        <v>84</v>
      </c>
      <c r="E239" s="44"/>
      <c r="F239" s="44"/>
      <c r="G239" s="44">
        <v>100000</v>
      </c>
      <c r="H239" s="44">
        <v>20000</v>
      </c>
      <c r="I239" s="44">
        <v>5000</v>
      </c>
      <c r="J239" s="44">
        <v>12000</v>
      </c>
      <c r="K239" s="44">
        <v>87000</v>
      </c>
      <c r="L239" s="41">
        <v>45413</v>
      </c>
      <c r="M239" s="41">
        <v>45443</v>
      </c>
      <c r="N239" s="41">
        <f>VLOOKUP(A239,Sheet3!$A$2:$AC$5999,4,FALSE)+M239</f>
        <v>45473</v>
      </c>
    </row>
    <row r="240" spans="1:14" ht="15.75" x14ac:dyDescent="0.2">
      <c r="A240" s="38">
        <v>10208</v>
      </c>
      <c r="B240" s="39" t="s">
        <v>93</v>
      </c>
      <c r="C240" s="39" t="s">
        <v>21</v>
      </c>
      <c r="D240" s="39" t="s">
        <v>84</v>
      </c>
      <c r="E240" s="40"/>
      <c r="F240" s="40"/>
      <c r="G240" s="40"/>
      <c r="H240" s="40">
        <v>0</v>
      </c>
      <c r="I240" s="40">
        <v>0</v>
      </c>
      <c r="J240" s="40">
        <v>0</v>
      </c>
      <c r="K240" s="40">
        <v>0</v>
      </c>
      <c r="L240" s="41">
        <v>45413</v>
      </c>
      <c r="M240" s="41">
        <v>45443</v>
      </c>
      <c r="N240" s="41">
        <f>VLOOKUP(A240,Sheet3!$A$2:$AC$5999,4,FALSE)+M240</f>
        <v>45473</v>
      </c>
    </row>
    <row r="241" spans="1:14" ht="15.75" x14ac:dyDescent="0.25">
      <c r="A241" s="42" t="s">
        <v>94</v>
      </c>
      <c r="B241" s="43" t="s">
        <v>94</v>
      </c>
      <c r="C241" s="43"/>
      <c r="D241" s="43" t="s">
        <v>84</v>
      </c>
      <c r="E241" s="44"/>
      <c r="F241" s="44"/>
      <c r="G241" s="44"/>
      <c r="H241" s="44">
        <v>0</v>
      </c>
      <c r="I241" s="44">
        <v>0</v>
      </c>
      <c r="J241" s="44">
        <v>0</v>
      </c>
      <c r="K241" s="44">
        <v>0</v>
      </c>
      <c r="L241" s="41">
        <v>45413</v>
      </c>
      <c r="M241" s="41">
        <v>45443</v>
      </c>
      <c r="N241" s="41">
        <f>VLOOKUP(A241,Sheet3!$A$2:$AC$5999,4,FALSE)+M241</f>
        <v>45473</v>
      </c>
    </row>
    <row r="242" spans="1:14" ht="15.75" x14ac:dyDescent="0.2">
      <c r="A242" s="38">
        <v>10248</v>
      </c>
      <c r="B242" s="39" t="s">
        <v>95</v>
      </c>
      <c r="C242" s="39" t="s">
        <v>17</v>
      </c>
      <c r="D242" s="39" t="s">
        <v>96</v>
      </c>
      <c r="E242" s="40"/>
      <c r="F242" s="40"/>
      <c r="G242" s="40"/>
      <c r="H242" s="40">
        <v>0</v>
      </c>
      <c r="I242" s="40">
        <v>0</v>
      </c>
      <c r="J242" s="40">
        <v>0</v>
      </c>
      <c r="K242" s="40">
        <v>0</v>
      </c>
      <c r="L242" s="41">
        <v>45413</v>
      </c>
      <c r="M242" s="41">
        <v>45443</v>
      </c>
      <c r="N242" s="41">
        <f>VLOOKUP(A242,Sheet3!$A$2:$AC$5999,4,FALSE)+M242</f>
        <v>45473</v>
      </c>
    </row>
    <row r="243" spans="1:14" ht="15.75" x14ac:dyDescent="0.25">
      <c r="A243" s="42">
        <v>10229</v>
      </c>
      <c r="B243" s="43" t="s">
        <v>97</v>
      </c>
      <c r="C243" s="43" t="s">
        <v>98</v>
      </c>
      <c r="D243" s="43"/>
      <c r="E243" s="44"/>
      <c r="F243" s="44"/>
      <c r="G243" s="44"/>
      <c r="H243" s="44"/>
      <c r="I243" s="44"/>
      <c r="J243" s="44">
        <v>0</v>
      </c>
      <c r="K243" s="44">
        <v>0</v>
      </c>
      <c r="L243" s="41">
        <v>45413</v>
      </c>
      <c r="M243" s="41">
        <v>45443</v>
      </c>
      <c r="N243" s="41">
        <f>VLOOKUP(A243,Sheet3!$A$2:$AC$5999,4,FALSE)+M243</f>
        <v>45473</v>
      </c>
    </row>
    <row r="244" spans="1:14" ht="15.75" x14ac:dyDescent="0.2">
      <c r="A244" s="38">
        <v>10238</v>
      </c>
      <c r="B244" s="39" t="s">
        <v>99</v>
      </c>
      <c r="C244" s="39" t="s">
        <v>100</v>
      </c>
      <c r="D244" s="39"/>
      <c r="E244" s="40"/>
      <c r="F244" s="40"/>
      <c r="G244" s="40"/>
      <c r="H244" s="40">
        <v>0</v>
      </c>
      <c r="I244" s="40">
        <v>0</v>
      </c>
      <c r="J244" s="40">
        <v>0</v>
      </c>
      <c r="K244" s="40">
        <v>0</v>
      </c>
      <c r="L244" s="41">
        <v>45413</v>
      </c>
      <c r="M244" s="41">
        <v>45443</v>
      </c>
      <c r="N244" s="41">
        <f>VLOOKUP(A244,Sheet3!$A$2:$AC$5999,4,FALSE)+M244</f>
        <v>45458</v>
      </c>
    </row>
    <row r="245" spans="1:14" ht="15.75" x14ac:dyDescent="0.25">
      <c r="A245" s="45">
        <v>10264</v>
      </c>
      <c r="B245" s="43" t="s">
        <v>101</v>
      </c>
      <c r="C245" s="43" t="s">
        <v>102</v>
      </c>
      <c r="D245" s="43"/>
      <c r="E245" s="44"/>
      <c r="F245" s="44"/>
      <c r="G245" s="44"/>
      <c r="H245" s="44">
        <v>0</v>
      </c>
      <c r="I245" s="44">
        <v>0</v>
      </c>
      <c r="J245" s="44">
        <v>0</v>
      </c>
      <c r="K245" s="44">
        <v>0</v>
      </c>
      <c r="L245" s="41">
        <v>45413</v>
      </c>
      <c r="M245" s="41">
        <v>45443</v>
      </c>
      <c r="N245" s="41">
        <f>VLOOKUP(A245,Sheet3!$A$2:$AC$5999,4,FALSE)+M245</f>
        <v>45473</v>
      </c>
    </row>
    <row r="246" spans="1:14" ht="15.75" x14ac:dyDescent="0.2">
      <c r="A246" s="38">
        <v>10265</v>
      </c>
      <c r="B246" s="39" t="s">
        <v>103</v>
      </c>
      <c r="C246" s="39" t="s">
        <v>102</v>
      </c>
      <c r="D246" s="39"/>
      <c r="E246" s="40"/>
      <c r="F246" s="40"/>
      <c r="G246" s="40"/>
      <c r="H246" s="40">
        <v>0</v>
      </c>
      <c r="I246" s="40">
        <v>0</v>
      </c>
      <c r="J246" s="40">
        <v>0</v>
      </c>
      <c r="K246" s="40">
        <v>0</v>
      </c>
      <c r="L246" s="41">
        <v>45413</v>
      </c>
      <c r="M246" s="41">
        <v>45443</v>
      </c>
      <c r="N246" s="41">
        <f>VLOOKUP(A246,Sheet3!$A$2:$AC$5999,4,FALSE)+M246</f>
        <v>45473</v>
      </c>
    </row>
    <row r="247" spans="1:14" ht="15.75" x14ac:dyDescent="0.25">
      <c r="A247" s="42">
        <v>10077</v>
      </c>
      <c r="B247" s="43" t="s">
        <v>5</v>
      </c>
      <c r="C247" s="43" t="s">
        <v>6</v>
      </c>
      <c r="D247" s="43" t="s">
        <v>7</v>
      </c>
      <c r="E247" s="44"/>
      <c r="F247" s="44"/>
      <c r="G247" s="44">
        <v>190500.6</v>
      </c>
      <c r="H247" s="44">
        <v>38100.120000000003</v>
      </c>
      <c r="I247" s="44">
        <v>19050.060000000001</v>
      </c>
      <c r="J247" s="44">
        <v>26670.083999999999</v>
      </c>
      <c r="K247" s="44">
        <v>160020.50400000002</v>
      </c>
      <c r="L247" s="41">
        <v>45444</v>
      </c>
      <c r="M247" s="41">
        <v>45473</v>
      </c>
      <c r="N247" s="41">
        <f>VLOOKUP(A247,Sheet3!$A$2:$AC$5999,4,FALSE)+M247</f>
        <v>45480</v>
      </c>
    </row>
    <row r="248" spans="1:14" ht="15.75" x14ac:dyDescent="0.2">
      <c r="A248" s="38">
        <v>10137</v>
      </c>
      <c r="B248" s="39" t="s">
        <v>8</v>
      </c>
      <c r="C248" s="39" t="s">
        <v>9</v>
      </c>
      <c r="D248" s="39" t="s">
        <v>7</v>
      </c>
      <c r="E248" s="40"/>
      <c r="F248" s="40"/>
      <c r="G248" s="40"/>
      <c r="H248" s="40"/>
      <c r="I248" s="40">
        <v>0</v>
      </c>
      <c r="J248" s="40">
        <v>0</v>
      </c>
      <c r="K248" s="40">
        <v>0</v>
      </c>
      <c r="L248" s="41">
        <v>45444</v>
      </c>
      <c r="M248" s="41">
        <v>45473</v>
      </c>
      <c r="N248" s="41">
        <f>VLOOKUP(A248,Sheet3!$A$2:$AC$5999,4,FALSE)+M248</f>
        <v>45503</v>
      </c>
    </row>
    <row r="249" spans="1:14" ht="15.75" x14ac:dyDescent="0.25">
      <c r="A249" s="42">
        <v>10245</v>
      </c>
      <c r="B249" s="43" t="s">
        <v>10</v>
      </c>
      <c r="C249" s="43" t="s">
        <v>11</v>
      </c>
      <c r="D249" s="43" t="s">
        <v>7</v>
      </c>
      <c r="E249" s="44"/>
      <c r="F249" s="44"/>
      <c r="G249" s="44"/>
      <c r="H249" s="44">
        <v>0</v>
      </c>
      <c r="I249" s="44">
        <v>0</v>
      </c>
      <c r="J249" s="44">
        <v>0</v>
      </c>
      <c r="K249" s="44">
        <v>0</v>
      </c>
      <c r="L249" s="41">
        <v>45444</v>
      </c>
      <c r="M249" s="41">
        <v>45473</v>
      </c>
      <c r="N249" s="41">
        <f>VLOOKUP(A249,Sheet3!$A$2:$AC$5999,4,FALSE)+M249</f>
        <v>45488</v>
      </c>
    </row>
    <row r="250" spans="1:14" ht="15.75" x14ac:dyDescent="0.2">
      <c r="A250" s="38">
        <v>10251</v>
      </c>
      <c r="B250" s="39" t="s">
        <v>12</v>
      </c>
      <c r="C250" s="39" t="s">
        <v>13</v>
      </c>
      <c r="D250" s="39" t="s">
        <v>7</v>
      </c>
      <c r="E250" s="40"/>
      <c r="F250" s="40"/>
      <c r="G250" s="40">
        <v>205662.18</v>
      </c>
      <c r="H250" s="40">
        <v>8103.0898919999991</v>
      </c>
      <c r="I250" s="40">
        <v>10283.109</v>
      </c>
      <c r="J250" s="40">
        <v>29633.863516199999</v>
      </c>
      <c r="K250" s="40">
        <v>216909.84462420002</v>
      </c>
      <c r="L250" s="41">
        <v>45444</v>
      </c>
      <c r="M250" s="41">
        <v>45473</v>
      </c>
      <c r="N250" s="41">
        <f>VLOOKUP(A250,Sheet3!$A$2:$AC$5999,4,FALSE)+M250</f>
        <v>45563</v>
      </c>
    </row>
    <row r="251" spans="1:14" ht="15.75" x14ac:dyDescent="0.25">
      <c r="A251" s="42">
        <v>10240</v>
      </c>
      <c r="B251" s="43" t="s">
        <v>14</v>
      </c>
      <c r="C251" s="43" t="s">
        <v>15</v>
      </c>
      <c r="D251" s="43" t="s">
        <v>7</v>
      </c>
      <c r="E251" s="44"/>
      <c r="F251" s="44"/>
      <c r="G251" s="44">
        <v>2039565</v>
      </c>
      <c r="H251" s="44">
        <v>611869.5</v>
      </c>
      <c r="I251" s="44"/>
      <c r="J251" s="44">
        <v>214154.32499999998</v>
      </c>
      <c r="K251" s="44">
        <v>1641849.825</v>
      </c>
      <c r="L251" s="41">
        <v>45444</v>
      </c>
      <c r="M251" s="41">
        <v>45473</v>
      </c>
      <c r="N251" s="41">
        <f>VLOOKUP(A251,Sheet3!$A$2:$AC$5999,4,FALSE)+M251</f>
        <v>45480</v>
      </c>
    </row>
    <row r="252" spans="1:14" ht="15.75" x14ac:dyDescent="0.2">
      <c r="A252" s="38">
        <v>10012</v>
      </c>
      <c r="B252" s="39" t="s">
        <v>16</v>
      </c>
      <c r="C252" s="39" t="s">
        <v>17</v>
      </c>
      <c r="D252" s="39" t="s">
        <v>18</v>
      </c>
      <c r="E252" s="40"/>
      <c r="F252" s="40"/>
      <c r="G252" s="40">
        <v>311000</v>
      </c>
      <c r="H252" s="40">
        <v>0</v>
      </c>
      <c r="I252" s="40">
        <v>31100</v>
      </c>
      <c r="J252" s="40">
        <v>46650</v>
      </c>
      <c r="K252" s="40">
        <v>326550</v>
      </c>
      <c r="L252" s="41">
        <v>45444</v>
      </c>
      <c r="M252" s="41">
        <v>45473</v>
      </c>
      <c r="N252" s="41">
        <f>VLOOKUP(A252,Sheet3!$A$2:$AC$5999,4,FALSE)+M252</f>
        <v>45503</v>
      </c>
    </row>
    <row r="253" spans="1:14" ht="15.75" x14ac:dyDescent="0.25">
      <c r="A253" s="42">
        <v>10138</v>
      </c>
      <c r="B253" s="43" t="s">
        <v>19</v>
      </c>
      <c r="C253" s="43" t="s">
        <v>6</v>
      </c>
      <c r="D253" s="43" t="s">
        <v>18</v>
      </c>
      <c r="E253" s="44"/>
      <c r="F253" s="44"/>
      <c r="G253" s="44">
        <v>460831.70999999996</v>
      </c>
      <c r="H253" s="44">
        <v>92166.342000000004</v>
      </c>
      <c r="I253" s="44">
        <v>46083.171000000002</v>
      </c>
      <c r="J253" s="44">
        <v>55299.805199999995</v>
      </c>
      <c r="K253" s="44">
        <v>377882.00219999993</v>
      </c>
      <c r="L253" s="41">
        <v>45444</v>
      </c>
      <c r="M253" s="41">
        <v>45473</v>
      </c>
      <c r="N253" s="41">
        <f>VLOOKUP(A253,Sheet3!$A$2:$AC$5999,4,FALSE)+M253</f>
        <v>45480</v>
      </c>
    </row>
    <row r="254" spans="1:14" ht="15.75" x14ac:dyDescent="0.2">
      <c r="A254" s="38">
        <v>10088</v>
      </c>
      <c r="B254" s="39" t="s">
        <v>20</v>
      </c>
      <c r="C254" s="39" t="s">
        <v>21</v>
      </c>
      <c r="D254" s="39" t="s">
        <v>18</v>
      </c>
      <c r="E254" s="40"/>
      <c r="F254" s="40"/>
      <c r="G254" s="40"/>
      <c r="H254" s="40"/>
      <c r="I254" s="40">
        <v>0</v>
      </c>
      <c r="J254" s="40">
        <v>0</v>
      </c>
      <c r="K254" s="40">
        <v>0</v>
      </c>
      <c r="L254" s="41">
        <v>45444</v>
      </c>
      <c r="M254" s="41">
        <v>45473</v>
      </c>
      <c r="N254" s="41">
        <f>VLOOKUP(A254,Sheet3!$A$2:$AC$5999,4,FALSE)+M254</f>
        <v>45503</v>
      </c>
    </row>
    <row r="255" spans="1:14" ht="15.75" x14ac:dyDescent="0.25">
      <c r="A255" s="42">
        <v>10088</v>
      </c>
      <c r="B255" s="43" t="s">
        <v>22</v>
      </c>
      <c r="C255" s="43" t="s">
        <v>21</v>
      </c>
      <c r="D255" s="43" t="s">
        <v>18</v>
      </c>
      <c r="E255" s="44"/>
      <c r="F255" s="44"/>
      <c r="G255" s="44"/>
      <c r="H255" s="44"/>
      <c r="I255" s="44">
        <v>0</v>
      </c>
      <c r="J255" s="44">
        <v>0</v>
      </c>
      <c r="K255" s="44">
        <v>0</v>
      </c>
      <c r="L255" s="41">
        <v>45444</v>
      </c>
      <c r="M255" s="41">
        <v>45473</v>
      </c>
      <c r="N255" s="41">
        <f>VLOOKUP(A255,Sheet3!$A$2:$AC$5999,4,FALSE)+M255</f>
        <v>45503</v>
      </c>
    </row>
    <row r="256" spans="1:14" ht="15.75" x14ac:dyDescent="0.2">
      <c r="A256" s="38">
        <v>10256</v>
      </c>
      <c r="B256" s="39" t="s">
        <v>23</v>
      </c>
      <c r="C256" s="39" t="s">
        <v>24</v>
      </c>
      <c r="D256" s="39" t="s">
        <v>18</v>
      </c>
      <c r="E256" s="40"/>
      <c r="F256" s="40"/>
      <c r="G256" s="40">
        <v>8689983</v>
      </c>
      <c r="H256" s="40">
        <v>1737996.6</v>
      </c>
      <c r="I256" s="40">
        <v>868998.3</v>
      </c>
      <c r="J256" s="40">
        <v>1042797.96</v>
      </c>
      <c r="K256" s="40">
        <v>7125786.0600000005</v>
      </c>
      <c r="L256" s="41">
        <v>45444</v>
      </c>
      <c r="M256" s="41">
        <v>45473</v>
      </c>
      <c r="N256" s="41">
        <f>VLOOKUP(A256,Sheet3!$A$2:$AC$5999,4,FALSE)+M256</f>
        <v>45487</v>
      </c>
    </row>
    <row r="257" spans="1:14" ht="15.75" x14ac:dyDescent="0.25">
      <c r="A257" s="42">
        <v>10080</v>
      </c>
      <c r="B257" s="43" t="s">
        <v>25</v>
      </c>
      <c r="C257" s="43" t="s">
        <v>26</v>
      </c>
      <c r="D257" s="43" t="s">
        <v>27</v>
      </c>
      <c r="E257" s="44"/>
      <c r="F257" s="44"/>
      <c r="G257" s="44">
        <v>600000</v>
      </c>
      <c r="H257" s="44">
        <v>240000</v>
      </c>
      <c r="I257" s="44">
        <v>60000</v>
      </c>
      <c r="J257" s="44">
        <v>78000</v>
      </c>
      <c r="K257" s="44">
        <v>378000</v>
      </c>
      <c r="L257" s="41">
        <v>45444</v>
      </c>
      <c r="M257" s="41">
        <v>45473</v>
      </c>
      <c r="N257" s="41">
        <f>VLOOKUP(A257,Sheet3!$A$2:$AC$5999,4,FALSE)+M257</f>
        <v>45563</v>
      </c>
    </row>
    <row r="258" spans="1:14" ht="15.75" x14ac:dyDescent="0.2">
      <c r="A258" s="38">
        <v>10241</v>
      </c>
      <c r="B258" s="39" t="s">
        <v>28</v>
      </c>
      <c r="C258" s="39" t="s">
        <v>29</v>
      </c>
      <c r="D258" s="39" t="s">
        <v>27</v>
      </c>
      <c r="E258" s="40"/>
      <c r="F258" s="40"/>
      <c r="G258" s="40"/>
      <c r="H258" s="40">
        <v>0</v>
      </c>
      <c r="I258" s="40">
        <v>0</v>
      </c>
      <c r="J258" s="40">
        <v>0</v>
      </c>
      <c r="K258" s="40">
        <v>0</v>
      </c>
      <c r="L258" s="41">
        <v>45444</v>
      </c>
      <c r="M258" s="41">
        <v>45473</v>
      </c>
      <c r="N258" s="41">
        <f>VLOOKUP(A258,Sheet3!$A$2:$AC$5999,4,FALSE)+M258</f>
        <v>45488</v>
      </c>
    </row>
    <row r="259" spans="1:14" ht="15.75" x14ac:dyDescent="0.25">
      <c r="A259" s="42">
        <v>10219</v>
      </c>
      <c r="B259" s="43" t="s">
        <v>30</v>
      </c>
      <c r="C259" s="43" t="s">
        <v>31</v>
      </c>
      <c r="D259" s="43" t="s">
        <v>27</v>
      </c>
      <c r="E259" s="44"/>
      <c r="F259" s="44"/>
      <c r="G259" s="44">
        <v>831414.3</v>
      </c>
      <c r="H259" s="44">
        <v>207853.57500000001</v>
      </c>
      <c r="I259" s="44">
        <v>83141.430000000008</v>
      </c>
      <c r="J259" s="44">
        <v>93534.108750000014</v>
      </c>
      <c r="K259" s="44">
        <v>633953.40375000006</v>
      </c>
      <c r="L259" s="41">
        <v>45444</v>
      </c>
      <c r="M259" s="41">
        <v>45473</v>
      </c>
      <c r="N259" s="41">
        <f>VLOOKUP(A259,Sheet3!$A$2:$AC$5999,4,FALSE)+M259</f>
        <v>45503</v>
      </c>
    </row>
    <row r="260" spans="1:14" ht="15.75" x14ac:dyDescent="0.2">
      <c r="A260" s="38">
        <v>10254</v>
      </c>
      <c r="B260" s="39" t="s">
        <v>32</v>
      </c>
      <c r="C260" s="39" t="s">
        <v>33</v>
      </c>
      <c r="D260" s="39" t="s">
        <v>27</v>
      </c>
      <c r="E260" s="40"/>
      <c r="F260" s="40"/>
      <c r="G260" s="40">
        <v>1292078.6370000001</v>
      </c>
      <c r="H260" s="40">
        <v>258415.72740000003</v>
      </c>
      <c r="I260" s="40">
        <v>129207.86370000002</v>
      </c>
      <c r="J260" s="40">
        <v>155049.43644000002</v>
      </c>
      <c r="K260" s="40">
        <v>1059504.4823400001</v>
      </c>
      <c r="L260" s="41">
        <v>45444</v>
      </c>
      <c r="M260" s="41">
        <v>45473</v>
      </c>
      <c r="N260" s="41">
        <f>VLOOKUP(A260,Sheet3!$A$2:$AC$5999,4,FALSE)+M260</f>
        <v>45518</v>
      </c>
    </row>
    <row r="261" spans="1:14" ht="15.75" x14ac:dyDescent="0.25">
      <c r="A261" s="42">
        <v>10253</v>
      </c>
      <c r="B261" s="43" t="s">
        <v>34</v>
      </c>
      <c r="C261" s="43" t="s">
        <v>33</v>
      </c>
      <c r="D261" s="43" t="s">
        <v>27</v>
      </c>
      <c r="E261" s="44"/>
      <c r="F261" s="44"/>
      <c r="G261" s="44">
        <v>1247264.7420000001</v>
      </c>
      <c r="H261" s="44">
        <v>498905.89680000005</v>
      </c>
      <c r="I261" s="44">
        <v>124726.47420000001</v>
      </c>
      <c r="J261" s="44">
        <v>112253.82678000002</v>
      </c>
      <c r="K261" s="44">
        <v>735886.19778000005</v>
      </c>
      <c r="L261" s="41">
        <v>45444</v>
      </c>
      <c r="M261" s="41">
        <v>45473</v>
      </c>
      <c r="N261" s="41">
        <f>VLOOKUP(A261,Sheet3!$A$2:$AC$5999,4,FALSE)+M261</f>
        <v>45518</v>
      </c>
    </row>
    <row r="262" spans="1:14" ht="15.75" x14ac:dyDescent="0.2">
      <c r="A262" s="38">
        <v>10234</v>
      </c>
      <c r="B262" s="39" t="s">
        <v>35</v>
      </c>
      <c r="C262" s="39" t="s">
        <v>17</v>
      </c>
      <c r="D262" s="39" t="s">
        <v>36</v>
      </c>
      <c r="E262" s="40"/>
      <c r="F262" s="40"/>
      <c r="G262" s="40"/>
      <c r="H262" s="40">
        <v>0</v>
      </c>
      <c r="I262" s="40">
        <v>0</v>
      </c>
      <c r="J262" s="40">
        <v>0</v>
      </c>
      <c r="K262" s="40">
        <v>0</v>
      </c>
      <c r="L262" s="41">
        <v>45444</v>
      </c>
      <c r="M262" s="41">
        <v>45473</v>
      </c>
      <c r="N262" s="41">
        <f>VLOOKUP(A262,Sheet3!$A$2:$AC$5999,4,FALSE)+M262</f>
        <v>45503</v>
      </c>
    </row>
    <row r="263" spans="1:14" ht="15.75" x14ac:dyDescent="0.25">
      <c r="A263" s="42" t="s">
        <v>37</v>
      </c>
      <c r="B263" s="43" t="s">
        <v>37</v>
      </c>
      <c r="C263" s="43" t="s">
        <v>38</v>
      </c>
      <c r="D263" s="43" t="s">
        <v>36</v>
      </c>
      <c r="E263" s="44"/>
      <c r="F263" s="44"/>
      <c r="G263" s="44">
        <v>1350000</v>
      </c>
      <c r="H263" s="44"/>
      <c r="I263" s="44"/>
      <c r="J263" s="44">
        <v>202500</v>
      </c>
      <c r="K263" s="44">
        <v>1552500</v>
      </c>
      <c r="L263" s="41">
        <v>45444</v>
      </c>
      <c r="M263" s="41">
        <v>45473</v>
      </c>
      <c r="N263" s="41">
        <f>VLOOKUP(A263,Sheet3!$A$2:$AC$5999,4,FALSE)+M263</f>
        <v>45503</v>
      </c>
    </row>
    <row r="264" spans="1:14" ht="15.75" x14ac:dyDescent="0.2">
      <c r="A264" s="38">
        <v>10134</v>
      </c>
      <c r="B264" s="39" t="s">
        <v>39</v>
      </c>
      <c r="C264" s="39" t="s">
        <v>40</v>
      </c>
      <c r="D264" s="39" t="s">
        <v>41</v>
      </c>
      <c r="E264" s="40"/>
      <c r="F264" s="40"/>
      <c r="G264" s="40"/>
      <c r="H264" s="40">
        <v>0</v>
      </c>
      <c r="I264" s="40">
        <v>0</v>
      </c>
      <c r="J264" s="40">
        <v>0</v>
      </c>
      <c r="K264" s="40">
        <v>0</v>
      </c>
      <c r="L264" s="41">
        <v>45444</v>
      </c>
      <c r="M264" s="41">
        <v>45473</v>
      </c>
      <c r="N264" s="41">
        <f>VLOOKUP(A264,Sheet3!$A$2:$AC$5999,4,FALSE)+M264</f>
        <v>45518</v>
      </c>
    </row>
    <row r="265" spans="1:14" ht="15.75" x14ac:dyDescent="0.25">
      <c r="A265" s="42">
        <v>10259</v>
      </c>
      <c r="B265" s="43" t="s">
        <v>42</v>
      </c>
      <c r="C265" s="43" t="s">
        <v>43</v>
      </c>
      <c r="D265" s="43" t="s">
        <v>41</v>
      </c>
      <c r="E265" s="44"/>
      <c r="F265" s="44"/>
      <c r="G265" s="44">
        <v>3670431</v>
      </c>
      <c r="H265" s="44">
        <v>367043.10000000003</v>
      </c>
      <c r="I265" s="44">
        <v>36704.310000000005</v>
      </c>
      <c r="J265" s="44">
        <v>495508.18499999994</v>
      </c>
      <c r="K265" s="44">
        <v>3762191.7749999999</v>
      </c>
      <c r="L265" s="41">
        <v>45444</v>
      </c>
      <c r="M265" s="41">
        <v>45473</v>
      </c>
      <c r="N265" s="41">
        <f>VLOOKUP(A265,Sheet3!$A$2:$AC$5999,4,FALSE)+M265</f>
        <v>45503</v>
      </c>
    </row>
    <row r="266" spans="1:14" ht="15.75" x14ac:dyDescent="0.2">
      <c r="A266" s="38">
        <v>10263</v>
      </c>
      <c r="B266" s="39" t="s">
        <v>44</v>
      </c>
      <c r="C266" s="39" t="s">
        <v>17</v>
      </c>
      <c r="D266" s="39" t="s">
        <v>41</v>
      </c>
      <c r="E266" s="40"/>
      <c r="F266" s="40"/>
      <c r="G266" s="40"/>
      <c r="H266" s="40">
        <v>0</v>
      </c>
      <c r="I266" s="40">
        <v>0</v>
      </c>
      <c r="J266" s="40">
        <v>0</v>
      </c>
      <c r="K266" s="40">
        <v>0</v>
      </c>
      <c r="L266" s="41">
        <v>45444</v>
      </c>
      <c r="M266" s="41">
        <v>45473</v>
      </c>
      <c r="N266" s="41">
        <f>VLOOKUP(A266,Sheet3!$A$2:$AC$5999,4,FALSE)+M266</f>
        <v>45503</v>
      </c>
    </row>
    <row r="267" spans="1:14" ht="15.75" x14ac:dyDescent="0.25">
      <c r="A267" s="42">
        <v>10262</v>
      </c>
      <c r="B267" s="43" t="s">
        <v>45</v>
      </c>
      <c r="C267" s="43" t="s">
        <v>46</v>
      </c>
      <c r="D267" s="43" t="s">
        <v>47</v>
      </c>
      <c r="E267" s="44"/>
      <c r="F267" s="44"/>
      <c r="G267" s="44">
        <v>2000000</v>
      </c>
      <c r="H267" s="44">
        <v>400000</v>
      </c>
      <c r="I267" s="44">
        <v>100000</v>
      </c>
      <c r="J267" s="44">
        <v>240000</v>
      </c>
      <c r="K267" s="44">
        <v>1740000</v>
      </c>
      <c r="L267" s="41">
        <v>45444</v>
      </c>
      <c r="M267" s="41">
        <v>45473</v>
      </c>
      <c r="N267" s="41">
        <f>VLOOKUP(A267,Sheet3!$A$2:$AC$5999,4,FALSE)+M267</f>
        <v>45487</v>
      </c>
    </row>
    <row r="268" spans="1:14" ht="15.75" x14ac:dyDescent="0.2">
      <c r="A268" s="38">
        <v>10214</v>
      </c>
      <c r="B268" s="39" t="s">
        <v>48</v>
      </c>
      <c r="C268" s="39" t="s">
        <v>49</v>
      </c>
      <c r="D268" s="39" t="s">
        <v>50</v>
      </c>
      <c r="E268" s="40"/>
      <c r="F268" s="40"/>
      <c r="G268" s="40"/>
      <c r="H268" s="40">
        <v>0</v>
      </c>
      <c r="I268" s="40">
        <v>0</v>
      </c>
      <c r="J268" s="40">
        <v>0</v>
      </c>
      <c r="K268" s="40">
        <v>0</v>
      </c>
      <c r="L268" s="41">
        <v>45444</v>
      </c>
      <c r="M268" s="41">
        <v>45473</v>
      </c>
      <c r="N268" s="41">
        <f>VLOOKUP(A268,Sheet3!$A$2:$AC$5999,4,FALSE)+M268</f>
        <v>45503</v>
      </c>
    </row>
    <row r="269" spans="1:14" ht="15.75" x14ac:dyDescent="0.25">
      <c r="A269" s="42">
        <v>10239</v>
      </c>
      <c r="B269" s="43" t="s">
        <v>51</v>
      </c>
      <c r="C269" s="43" t="s">
        <v>52</v>
      </c>
      <c r="D269" s="43" t="s">
        <v>50</v>
      </c>
      <c r="E269" s="44"/>
      <c r="F269" s="44"/>
      <c r="G269" s="44">
        <v>1606668.5578047337</v>
      </c>
      <c r="H269" s="44">
        <v>401667.13945118344</v>
      </c>
      <c r="I269" s="44">
        <v>160666.85578047339</v>
      </c>
      <c r="J269" s="44">
        <v>180750.21275303254</v>
      </c>
      <c r="K269" s="44">
        <v>1225084.7753261095</v>
      </c>
      <c r="L269" s="41">
        <v>45444</v>
      </c>
      <c r="M269" s="41">
        <v>45473</v>
      </c>
      <c r="N269" s="41">
        <f>VLOOKUP(A269,Sheet3!$A$2:$AC$5999,4,FALSE)+M269</f>
        <v>45503</v>
      </c>
    </row>
    <row r="270" spans="1:14" ht="15.75" x14ac:dyDescent="0.2">
      <c r="A270" s="38">
        <v>10236</v>
      </c>
      <c r="B270" s="39" t="s">
        <v>53</v>
      </c>
      <c r="C270" s="39" t="s">
        <v>54</v>
      </c>
      <c r="D270" s="39" t="s">
        <v>50</v>
      </c>
      <c r="E270" s="40"/>
      <c r="F270" s="40"/>
      <c r="G270" s="40"/>
      <c r="H270" s="40">
        <v>0</v>
      </c>
      <c r="I270" s="40">
        <v>0</v>
      </c>
      <c r="J270" s="40">
        <v>0</v>
      </c>
      <c r="K270" s="40">
        <v>0</v>
      </c>
      <c r="L270" s="41">
        <v>45444</v>
      </c>
      <c r="M270" s="41">
        <v>45473</v>
      </c>
      <c r="N270" s="41">
        <f>VLOOKUP(A270,Sheet3!$A$2:$AC$5999,4,FALSE)+M270</f>
        <v>45503</v>
      </c>
    </row>
    <row r="271" spans="1:14" ht="15.75" x14ac:dyDescent="0.25">
      <c r="A271" s="42">
        <v>10247</v>
      </c>
      <c r="B271" s="43" t="s">
        <v>55</v>
      </c>
      <c r="C271" s="43" t="s">
        <v>56</v>
      </c>
      <c r="D271" s="43" t="s">
        <v>50</v>
      </c>
      <c r="E271" s="44"/>
      <c r="F271" s="44"/>
      <c r="G271" s="44">
        <v>3557016.9121834915</v>
      </c>
      <c r="H271" s="44">
        <v>711403.3824366983</v>
      </c>
      <c r="I271" s="44">
        <v>355701.69121834915</v>
      </c>
      <c r="J271" s="44">
        <v>426842.02946201898</v>
      </c>
      <c r="K271" s="44">
        <v>2916753.867990463</v>
      </c>
      <c r="L271" s="41">
        <v>45444</v>
      </c>
      <c r="M271" s="41">
        <v>45473</v>
      </c>
      <c r="N271" s="41">
        <f>VLOOKUP(A271,Sheet3!$A$2:$AC$5999,4,FALSE)+M271</f>
        <v>45480</v>
      </c>
    </row>
    <row r="272" spans="1:14" ht="15.75" x14ac:dyDescent="0.2">
      <c r="A272" s="38">
        <v>10225</v>
      </c>
      <c r="B272" s="39" t="s">
        <v>57</v>
      </c>
      <c r="C272" s="39" t="s">
        <v>17</v>
      </c>
      <c r="D272" s="39" t="s">
        <v>50</v>
      </c>
      <c r="E272" s="40"/>
      <c r="F272" s="40"/>
      <c r="G272" s="40"/>
      <c r="H272" s="40">
        <v>0</v>
      </c>
      <c r="I272" s="40">
        <v>0</v>
      </c>
      <c r="J272" s="40">
        <v>0</v>
      </c>
      <c r="K272" s="40">
        <v>0</v>
      </c>
      <c r="L272" s="41">
        <v>45444</v>
      </c>
      <c r="M272" s="41">
        <v>45473</v>
      </c>
      <c r="N272" s="41">
        <f>VLOOKUP(A272,Sheet3!$A$2:$AC$5999,4,FALSE)+M272</f>
        <v>45503</v>
      </c>
    </row>
    <row r="273" spans="1:14" ht="15.75" x14ac:dyDescent="0.25">
      <c r="A273" s="42">
        <v>10261</v>
      </c>
      <c r="B273" s="43" t="s">
        <v>58</v>
      </c>
      <c r="C273" s="43" t="s">
        <v>59</v>
      </c>
      <c r="D273" s="43" t="s">
        <v>50</v>
      </c>
      <c r="E273" s="44"/>
      <c r="F273" s="44"/>
      <c r="G273" s="44"/>
      <c r="H273" s="44">
        <v>0</v>
      </c>
      <c r="I273" s="44"/>
      <c r="J273" s="44">
        <v>0</v>
      </c>
      <c r="K273" s="44">
        <v>0</v>
      </c>
      <c r="L273" s="41">
        <v>45444</v>
      </c>
      <c r="M273" s="41">
        <v>45473</v>
      </c>
      <c r="N273" s="41">
        <f>VLOOKUP(A273,Sheet3!$A$2:$AC$5999,4,FALSE)+M273</f>
        <v>45518</v>
      </c>
    </row>
    <row r="274" spans="1:14" ht="15.75" x14ac:dyDescent="0.2">
      <c r="A274" s="38">
        <v>10250</v>
      </c>
      <c r="B274" s="39" t="s">
        <v>60</v>
      </c>
      <c r="C274" s="39" t="s">
        <v>52</v>
      </c>
      <c r="D274" s="39" t="s">
        <v>50</v>
      </c>
      <c r="E274" s="40"/>
      <c r="F274" s="40"/>
      <c r="G274" s="40">
        <v>600000</v>
      </c>
      <c r="H274" s="40">
        <v>120000</v>
      </c>
      <c r="I274" s="40">
        <v>60000</v>
      </c>
      <c r="J274" s="40">
        <v>72000</v>
      </c>
      <c r="K274" s="40">
        <v>492000</v>
      </c>
      <c r="L274" s="41">
        <v>45444</v>
      </c>
      <c r="M274" s="41">
        <v>45473</v>
      </c>
      <c r="N274" s="41">
        <f>VLOOKUP(A274,Sheet3!$A$2:$AC$5999,4,FALSE)+M274</f>
        <v>45503</v>
      </c>
    </row>
    <row r="275" spans="1:14" ht="15.75" x14ac:dyDescent="0.25">
      <c r="A275" s="42">
        <v>10249</v>
      </c>
      <c r="B275" s="43" t="s">
        <v>61</v>
      </c>
      <c r="C275" s="43" t="s">
        <v>62</v>
      </c>
      <c r="D275" s="43" t="s">
        <v>50</v>
      </c>
      <c r="E275" s="44"/>
      <c r="F275" s="44"/>
      <c r="G275" s="44">
        <v>1600000</v>
      </c>
      <c r="H275" s="44">
        <v>240000</v>
      </c>
      <c r="I275" s="44">
        <v>160000</v>
      </c>
      <c r="J275" s="44">
        <v>204000</v>
      </c>
      <c r="K275" s="44">
        <v>1404000</v>
      </c>
      <c r="L275" s="41">
        <v>45444</v>
      </c>
      <c r="M275" s="41">
        <v>45473</v>
      </c>
      <c r="N275" s="41">
        <f>VLOOKUP(A275,Sheet3!$A$2:$AC$5999,4,FALSE)+M275</f>
        <v>45494</v>
      </c>
    </row>
    <row r="276" spans="1:14" ht="15.75" x14ac:dyDescent="0.2">
      <c r="A276" s="38">
        <v>10139</v>
      </c>
      <c r="B276" s="39" t="s">
        <v>63</v>
      </c>
      <c r="C276" s="39" t="s">
        <v>64</v>
      </c>
      <c r="D276" s="39" t="s">
        <v>65</v>
      </c>
      <c r="E276" s="40"/>
      <c r="F276" s="40"/>
      <c r="G276" s="40">
        <v>1600000</v>
      </c>
      <c r="H276" s="40">
        <v>94080</v>
      </c>
      <c r="I276" s="40">
        <v>240000</v>
      </c>
      <c r="J276" s="40">
        <v>235296</v>
      </c>
      <c r="K276" s="40">
        <v>1501216</v>
      </c>
      <c r="L276" s="41">
        <v>45444</v>
      </c>
      <c r="M276" s="41">
        <v>45473</v>
      </c>
      <c r="N276" s="41">
        <f>VLOOKUP(A276,Sheet3!$A$2:$AC$5999,4,FALSE)+M276</f>
        <v>45518</v>
      </c>
    </row>
    <row r="277" spans="1:14" ht="15.75" x14ac:dyDescent="0.25">
      <c r="A277" s="42">
        <v>10190</v>
      </c>
      <c r="B277" s="43" t="s">
        <v>66</v>
      </c>
      <c r="C277" s="43" t="s">
        <v>67</v>
      </c>
      <c r="D277" s="43" t="s">
        <v>68</v>
      </c>
      <c r="E277" s="44"/>
      <c r="F277" s="44"/>
      <c r="G277" s="44">
        <v>200000</v>
      </c>
      <c r="H277" s="44">
        <v>20000</v>
      </c>
      <c r="I277" s="44">
        <v>20000</v>
      </c>
      <c r="J277" s="44">
        <v>27000</v>
      </c>
      <c r="K277" s="44">
        <v>187000</v>
      </c>
      <c r="L277" s="41">
        <v>45444</v>
      </c>
      <c r="M277" s="41">
        <v>45473</v>
      </c>
      <c r="N277" s="41">
        <f>VLOOKUP(A277,Sheet3!$A$2:$AC$5999,4,FALSE)+M277</f>
        <v>45503</v>
      </c>
    </row>
    <row r="278" spans="1:14" ht="15.75" x14ac:dyDescent="0.2">
      <c r="A278" s="38">
        <v>10097</v>
      </c>
      <c r="B278" s="39" t="s">
        <v>69</v>
      </c>
      <c r="C278" s="39" t="s">
        <v>70</v>
      </c>
      <c r="D278" s="39" t="s">
        <v>71</v>
      </c>
      <c r="E278" s="40"/>
      <c r="F278" s="40"/>
      <c r="G278" s="40"/>
      <c r="H278" s="40">
        <v>0</v>
      </c>
      <c r="I278" s="40">
        <v>0</v>
      </c>
      <c r="J278" s="40">
        <v>0</v>
      </c>
      <c r="K278" s="40">
        <v>0</v>
      </c>
      <c r="L278" s="41">
        <v>45444</v>
      </c>
      <c r="M278" s="41">
        <v>45473</v>
      </c>
      <c r="N278" s="41">
        <f>VLOOKUP(A278,Sheet3!$A$2:$AC$5999,4,FALSE)+M278</f>
        <v>45563</v>
      </c>
    </row>
    <row r="279" spans="1:14" ht="15.75" x14ac:dyDescent="0.25">
      <c r="A279" s="42">
        <v>10171</v>
      </c>
      <c r="B279" s="43" t="s">
        <v>72</v>
      </c>
      <c r="C279" s="43" t="s">
        <v>73</v>
      </c>
      <c r="D279" s="43" t="s">
        <v>71</v>
      </c>
      <c r="E279" s="44"/>
      <c r="F279" s="44"/>
      <c r="G279" s="44"/>
      <c r="H279" s="44">
        <v>0</v>
      </c>
      <c r="I279" s="44">
        <v>0</v>
      </c>
      <c r="J279" s="44">
        <v>0</v>
      </c>
      <c r="K279" s="44">
        <v>0</v>
      </c>
      <c r="L279" s="41">
        <v>45444</v>
      </c>
      <c r="M279" s="41">
        <v>45473</v>
      </c>
      <c r="N279" s="41">
        <f>VLOOKUP(A279,Sheet3!$A$2:$AC$5999,4,FALSE)+M279</f>
        <v>45503</v>
      </c>
    </row>
    <row r="280" spans="1:14" ht="15.75" x14ac:dyDescent="0.2">
      <c r="A280" s="38">
        <v>10233</v>
      </c>
      <c r="B280" s="39" t="s">
        <v>74</v>
      </c>
      <c r="C280" s="39" t="s">
        <v>75</v>
      </c>
      <c r="D280" s="39" t="s">
        <v>71</v>
      </c>
      <c r="E280" s="40"/>
      <c r="F280" s="40"/>
      <c r="G280" s="40"/>
      <c r="H280" s="40">
        <v>0</v>
      </c>
      <c r="I280" s="40">
        <v>0</v>
      </c>
      <c r="J280" s="40">
        <v>0</v>
      </c>
      <c r="K280" s="40">
        <v>0</v>
      </c>
      <c r="L280" s="41">
        <v>45444</v>
      </c>
      <c r="M280" s="41">
        <v>45473</v>
      </c>
      <c r="N280" s="41">
        <f>VLOOKUP(A280,Sheet3!$A$2:$AC$5999,4,FALSE)+M280</f>
        <v>45488</v>
      </c>
    </row>
    <row r="281" spans="1:14" ht="15.75" x14ac:dyDescent="0.25">
      <c r="A281" s="42">
        <v>10222</v>
      </c>
      <c r="B281" s="43" t="s">
        <v>76</v>
      </c>
      <c r="C281" s="43" t="s">
        <v>77</v>
      </c>
      <c r="D281" s="43" t="s">
        <v>71</v>
      </c>
      <c r="E281" s="44"/>
      <c r="F281" s="44"/>
      <c r="G281" s="44"/>
      <c r="H281" s="44">
        <v>0</v>
      </c>
      <c r="I281" s="44">
        <v>0</v>
      </c>
      <c r="J281" s="44">
        <v>0</v>
      </c>
      <c r="K281" s="44">
        <v>0</v>
      </c>
      <c r="L281" s="41">
        <v>45444</v>
      </c>
      <c r="M281" s="41">
        <v>45473</v>
      </c>
      <c r="N281" s="41">
        <f>VLOOKUP(A281,Sheet3!$A$2:$AC$5999,4,FALSE)+M281</f>
        <v>45488</v>
      </c>
    </row>
    <row r="282" spans="1:14" ht="15.75" x14ac:dyDescent="0.2">
      <c r="A282" s="38">
        <v>10230</v>
      </c>
      <c r="B282" s="39" t="s">
        <v>78</v>
      </c>
      <c r="C282" s="39" t="s">
        <v>79</v>
      </c>
      <c r="D282" s="39" t="s">
        <v>71</v>
      </c>
      <c r="E282" s="40"/>
      <c r="F282" s="40"/>
      <c r="G282" s="40"/>
      <c r="H282" s="40">
        <v>0</v>
      </c>
      <c r="I282" s="40">
        <v>0</v>
      </c>
      <c r="J282" s="40">
        <v>0</v>
      </c>
      <c r="K282" s="40">
        <v>0</v>
      </c>
      <c r="L282" s="41">
        <v>45444</v>
      </c>
      <c r="M282" s="41">
        <v>45473</v>
      </c>
      <c r="N282" s="41">
        <f>VLOOKUP(A282,Sheet3!$A$2:$AC$5999,4,FALSE)+M282</f>
        <v>45503</v>
      </c>
    </row>
    <row r="283" spans="1:14" ht="15.75" x14ac:dyDescent="0.25">
      <c r="A283" s="42" t="s">
        <v>80</v>
      </c>
      <c r="B283" s="43" t="s">
        <v>80</v>
      </c>
      <c r="C283" s="43" t="s">
        <v>81</v>
      </c>
      <c r="D283" s="43" t="s">
        <v>71</v>
      </c>
      <c r="E283" s="44"/>
      <c r="F283" s="44"/>
      <c r="G283" s="44"/>
      <c r="H283" s="44">
        <v>0</v>
      </c>
      <c r="I283" s="44">
        <v>0</v>
      </c>
      <c r="J283" s="44">
        <v>0</v>
      </c>
      <c r="K283" s="44">
        <v>0</v>
      </c>
      <c r="L283" s="41">
        <v>45444</v>
      </c>
      <c r="M283" s="41">
        <v>45473</v>
      </c>
      <c r="N283" s="41">
        <f>VLOOKUP(A283,Sheet3!$A$2:$AC$5999,4,FALSE)+M283</f>
        <v>45503</v>
      </c>
    </row>
    <row r="284" spans="1:14" ht="15.75" x14ac:dyDescent="0.2">
      <c r="A284" s="38">
        <v>10179</v>
      </c>
      <c r="B284" s="39" t="s">
        <v>82</v>
      </c>
      <c r="C284" s="39" t="s">
        <v>83</v>
      </c>
      <c r="D284" s="39" t="s">
        <v>84</v>
      </c>
      <c r="E284" s="40"/>
      <c r="F284" s="40"/>
      <c r="G284" s="40"/>
      <c r="H284" s="40">
        <v>0</v>
      </c>
      <c r="I284" s="40">
        <v>0</v>
      </c>
      <c r="J284" s="40">
        <v>0</v>
      </c>
      <c r="K284" s="40">
        <v>0</v>
      </c>
      <c r="L284" s="41">
        <v>45444</v>
      </c>
      <c r="M284" s="41">
        <v>45473</v>
      </c>
      <c r="N284" s="41">
        <f>VLOOKUP(A284,Sheet3!$A$2:$AC$5999,4,FALSE)+M284</f>
        <v>45503</v>
      </c>
    </row>
    <row r="285" spans="1:14" ht="15.75" x14ac:dyDescent="0.25">
      <c r="A285" s="42">
        <v>10183</v>
      </c>
      <c r="B285" s="43" t="s">
        <v>85</v>
      </c>
      <c r="C285" s="43" t="s">
        <v>86</v>
      </c>
      <c r="D285" s="43" t="s">
        <v>84</v>
      </c>
      <c r="E285" s="44"/>
      <c r="F285" s="44"/>
      <c r="G285" s="44"/>
      <c r="H285" s="44">
        <v>0</v>
      </c>
      <c r="I285" s="44">
        <v>0</v>
      </c>
      <c r="J285" s="44">
        <v>0</v>
      </c>
      <c r="K285" s="44">
        <v>0</v>
      </c>
      <c r="L285" s="41">
        <v>45444</v>
      </c>
      <c r="M285" s="41">
        <v>45473</v>
      </c>
      <c r="N285" s="41">
        <f>VLOOKUP(A285,Sheet3!$A$2:$AC$5999,4,FALSE)+M285</f>
        <v>45503</v>
      </c>
    </row>
    <row r="286" spans="1:14" ht="15.75" x14ac:dyDescent="0.2">
      <c r="A286" s="38">
        <v>10156</v>
      </c>
      <c r="B286" s="39" t="s">
        <v>87</v>
      </c>
      <c r="C286" s="39" t="s">
        <v>88</v>
      </c>
      <c r="D286" s="39" t="s">
        <v>84</v>
      </c>
      <c r="E286" s="40"/>
      <c r="F286" s="40"/>
      <c r="G286" s="40"/>
      <c r="H286" s="40">
        <v>0</v>
      </c>
      <c r="I286" s="40">
        <v>0</v>
      </c>
      <c r="J286" s="40">
        <v>0</v>
      </c>
      <c r="K286" s="40">
        <v>0</v>
      </c>
      <c r="L286" s="41">
        <v>45444</v>
      </c>
      <c r="M286" s="41">
        <v>45473</v>
      </c>
      <c r="N286" s="41">
        <f>VLOOKUP(A286,Sheet3!$A$2:$AC$5999,4,FALSE)+M286</f>
        <v>45503</v>
      </c>
    </row>
    <row r="287" spans="1:14" ht="15.75" x14ac:dyDescent="0.25">
      <c r="A287" s="42">
        <v>10147</v>
      </c>
      <c r="B287" s="43" t="s">
        <v>89</v>
      </c>
      <c r="C287" s="43" t="s">
        <v>90</v>
      </c>
      <c r="D287" s="43" t="s">
        <v>84</v>
      </c>
      <c r="E287" s="44"/>
      <c r="F287" s="44"/>
      <c r="G287" s="44"/>
      <c r="H287" s="44">
        <v>0</v>
      </c>
      <c r="I287" s="44">
        <v>0</v>
      </c>
      <c r="J287" s="44">
        <v>0</v>
      </c>
      <c r="K287" s="44">
        <v>0</v>
      </c>
      <c r="L287" s="41">
        <v>45444</v>
      </c>
      <c r="M287" s="41">
        <v>45473</v>
      </c>
      <c r="N287" s="41">
        <f>VLOOKUP(A287,Sheet3!$A$2:$AC$5999,4,FALSE)+M287</f>
        <v>45503</v>
      </c>
    </row>
    <row r="288" spans="1:14" ht="15.75" x14ac:dyDescent="0.2">
      <c r="A288" s="38">
        <v>10168</v>
      </c>
      <c r="B288" s="39" t="s">
        <v>91</v>
      </c>
      <c r="C288" s="39" t="s">
        <v>92</v>
      </c>
      <c r="D288" s="39" t="s">
        <v>84</v>
      </c>
      <c r="E288" s="40"/>
      <c r="F288" s="40"/>
      <c r="G288" s="40"/>
      <c r="H288" s="40">
        <v>0</v>
      </c>
      <c r="I288" s="40">
        <v>0</v>
      </c>
      <c r="J288" s="40">
        <v>0</v>
      </c>
      <c r="K288" s="40">
        <v>0</v>
      </c>
      <c r="L288" s="41">
        <v>45444</v>
      </c>
      <c r="M288" s="41">
        <v>45473</v>
      </c>
      <c r="N288" s="41">
        <f>VLOOKUP(A288,Sheet3!$A$2:$AC$5999,4,FALSE)+M288</f>
        <v>45503</v>
      </c>
    </row>
    <row r="289" spans="1:14" ht="15.75" x14ac:dyDescent="0.25">
      <c r="A289" s="42">
        <v>10208</v>
      </c>
      <c r="B289" s="43" t="s">
        <v>93</v>
      </c>
      <c r="C289" s="43" t="s">
        <v>21</v>
      </c>
      <c r="D289" s="43" t="s">
        <v>84</v>
      </c>
      <c r="E289" s="44"/>
      <c r="F289" s="44"/>
      <c r="G289" s="44"/>
      <c r="H289" s="44">
        <v>0</v>
      </c>
      <c r="I289" s="44">
        <v>0</v>
      </c>
      <c r="J289" s="44">
        <v>0</v>
      </c>
      <c r="K289" s="44">
        <v>0</v>
      </c>
      <c r="L289" s="41">
        <v>45444</v>
      </c>
      <c r="M289" s="41">
        <v>45473</v>
      </c>
      <c r="N289" s="41">
        <f>VLOOKUP(A289,Sheet3!$A$2:$AC$5999,4,FALSE)+M289</f>
        <v>45503</v>
      </c>
    </row>
    <row r="290" spans="1:14" ht="15.75" x14ac:dyDescent="0.2">
      <c r="A290" s="38" t="s">
        <v>94</v>
      </c>
      <c r="B290" s="39" t="s">
        <v>94</v>
      </c>
      <c r="C290" s="39"/>
      <c r="D290" s="39" t="s">
        <v>84</v>
      </c>
      <c r="E290" s="40"/>
      <c r="F290" s="40"/>
      <c r="G290" s="40"/>
      <c r="H290" s="40">
        <v>0</v>
      </c>
      <c r="I290" s="40">
        <v>0</v>
      </c>
      <c r="J290" s="40">
        <v>0</v>
      </c>
      <c r="K290" s="40">
        <v>0</v>
      </c>
      <c r="L290" s="41">
        <v>45444</v>
      </c>
      <c r="M290" s="41">
        <v>45473</v>
      </c>
      <c r="N290" s="41">
        <f>VLOOKUP(A290,Sheet3!$A$2:$AC$5999,4,FALSE)+M290</f>
        <v>45503</v>
      </c>
    </row>
    <row r="291" spans="1:14" ht="15.75" x14ac:dyDescent="0.25">
      <c r="A291" s="42">
        <v>10248</v>
      </c>
      <c r="B291" s="43" t="s">
        <v>95</v>
      </c>
      <c r="C291" s="43" t="s">
        <v>17</v>
      </c>
      <c r="D291" s="43" t="s">
        <v>96</v>
      </c>
      <c r="E291" s="44"/>
      <c r="F291" s="44"/>
      <c r="G291" s="44"/>
      <c r="H291" s="44">
        <v>0</v>
      </c>
      <c r="I291" s="44">
        <v>0</v>
      </c>
      <c r="J291" s="44">
        <v>0</v>
      </c>
      <c r="K291" s="44">
        <v>0</v>
      </c>
      <c r="L291" s="41">
        <v>45444</v>
      </c>
      <c r="M291" s="41">
        <v>45473</v>
      </c>
      <c r="N291" s="41">
        <f>VLOOKUP(A291,Sheet3!$A$2:$AC$5999,4,FALSE)+M291</f>
        <v>45503</v>
      </c>
    </row>
    <row r="292" spans="1:14" ht="15.75" x14ac:dyDescent="0.2">
      <c r="A292" s="38">
        <v>10229</v>
      </c>
      <c r="B292" s="39" t="s">
        <v>97</v>
      </c>
      <c r="C292" s="39" t="s">
        <v>98</v>
      </c>
      <c r="D292" s="39"/>
      <c r="E292" s="40"/>
      <c r="F292" s="40"/>
      <c r="G292" s="40"/>
      <c r="H292" s="40"/>
      <c r="I292" s="40"/>
      <c r="J292" s="40">
        <v>0</v>
      </c>
      <c r="K292" s="40">
        <v>0</v>
      </c>
      <c r="L292" s="41">
        <v>45444</v>
      </c>
      <c r="M292" s="41">
        <v>45473</v>
      </c>
      <c r="N292" s="41">
        <f>VLOOKUP(A292,Sheet3!$A$2:$AC$5999,4,FALSE)+M292</f>
        <v>45503</v>
      </c>
    </row>
    <row r="293" spans="1:14" ht="15.75" x14ac:dyDescent="0.25">
      <c r="A293" s="42">
        <v>10238</v>
      </c>
      <c r="B293" s="43" t="s">
        <v>99</v>
      </c>
      <c r="C293" s="43" t="s">
        <v>100</v>
      </c>
      <c r="D293" s="43"/>
      <c r="E293" s="44"/>
      <c r="F293" s="44"/>
      <c r="G293" s="44"/>
      <c r="H293" s="44">
        <v>0</v>
      </c>
      <c r="I293" s="44">
        <v>0</v>
      </c>
      <c r="J293" s="44">
        <v>0</v>
      </c>
      <c r="K293" s="44">
        <v>0</v>
      </c>
      <c r="L293" s="41">
        <v>45444</v>
      </c>
      <c r="M293" s="41">
        <v>45473</v>
      </c>
      <c r="N293" s="41">
        <f>VLOOKUP(A293,Sheet3!$A$2:$AC$5999,4,FALSE)+M293</f>
        <v>45488</v>
      </c>
    </row>
    <row r="294" spans="1:14" ht="15.75" x14ac:dyDescent="0.2">
      <c r="A294" s="46">
        <v>10264</v>
      </c>
      <c r="B294" s="39" t="s">
        <v>101</v>
      </c>
      <c r="C294" s="39" t="s">
        <v>102</v>
      </c>
      <c r="D294" s="39"/>
      <c r="E294" s="40"/>
      <c r="F294" s="40"/>
      <c r="G294" s="40"/>
      <c r="H294" s="40">
        <v>0</v>
      </c>
      <c r="I294" s="40">
        <v>0</v>
      </c>
      <c r="J294" s="40">
        <v>0</v>
      </c>
      <c r="K294" s="40">
        <v>0</v>
      </c>
      <c r="L294" s="41">
        <v>45444</v>
      </c>
      <c r="M294" s="41">
        <v>45473</v>
      </c>
      <c r="N294" s="41">
        <f>VLOOKUP(A294,Sheet3!$A$2:$AC$5999,4,FALSE)+M294</f>
        <v>45503</v>
      </c>
    </row>
    <row r="295" spans="1:14" ht="15.75" x14ac:dyDescent="0.25">
      <c r="A295" s="42">
        <v>10265</v>
      </c>
      <c r="B295" s="43" t="s">
        <v>103</v>
      </c>
      <c r="C295" s="43" t="s">
        <v>102</v>
      </c>
      <c r="D295" s="43"/>
      <c r="E295" s="44"/>
      <c r="F295" s="44"/>
      <c r="G295" s="44"/>
      <c r="H295" s="44">
        <v>0</v>
      </c>
      <c r="I295" s="44">
        <v>0</v>
      </c>
      <c r="J295" s="44">
        <v>0</v>
      </c>
      <c r="K295" s="44">
        <v>0</v>
      </c>
      <c r="L295" s="41">
        <v>45444</v>
      </c>
      <c r="M295" s="41">
        <v>45473</v>
      </c>
      <c r="N295" s="41">
        <f>VLOOKUP(A295,Sheet3!$A$2:$AC$5999,4,FALSE)+M295</f>
        <v>45503</v>
      </c>
    </row>
    <row r="296" spans="1:14" ht="15.75" x14ac:dyDescent="0.2">
      <c r="A296" s="38">
        <v>10077</v>
      </c>
      <c r="B296" s="39" t="s">
        <v>5</v>
      </c>
      <c r="C296" s="39" t="s">
        <v>6</v>
      </c>
      <c r="D296" s="39" t="s">
        <v>7</v>
      </c>
      <c r="E296" s="40"/>
      <c r="F296" s="40"/>
      <c r="G296" s="40"/>
      <c r="H296" s="40">
        <v>0</v>
      </c>
      <c r="I296" s="40">
        <v>0</v>
      </c>
      <c r="J296" s="40">
        <v>0</v>
      </c>
      <c r="K296" s="40">
        <v>0</v>
      </c>
      <c r="L296" s="41">
        <v>45474</v>
      </c>
      <c r="M296" s="41">
        <v>45504</v>
      </c>
      <c r="N296" s="41">
        <f>VLOOKUP(A296,Sheet3!$A$2:$AC$5999,4,FALSE)+M296</f>
        <v>45511</v>
      </c>
    </row>
    <row r="297" spans="1:14" ht="15.75" x14ac:dyDescent="0.25">
      <c r="A297" s="42">
        <v>10137</v>
      </c>
      <c r="B297" s="43" t="s">
        <v>8</v>
      </c>
      <c r="C297" s="43" t="s">
        <v>9</v>
      </c>
      <c r="D297" s="43" t="s">
        <v>7</v>
      </c>
      <c r="E297" s="44"/>
      <c r="F297" s="44"/>
      <c r="G297" s="44"/>
      <c r="H297" s="44"/>
      <c r="I297" s="44">
        <v>0</v>
      </c>
      <c r="J297" s="44">
        <v>0</v>
      </c>
      <c r="K297" s="44">
        <v>0</v>
      </c>
      <c r="L297" s="41">
        <v>45474</v>
      </c>
      <c r="M297" s="41">
        <v>45504</v>
      </c>
      <c r="N297" s="41">
        <f>VLOOKUP(A297,Sheet3!$A$2:$AC$5999,4,FALSE)+M297</f>
        <v>45534</v>
      </c>
    </row>
    <row r="298" spans="1:14" ht="15.75" x14ac:dyDescent="0.2">
      <c r="A298" s="38">
        <v>10245</v>
      </c>
      <c r="B298" s="39" t="s">
        <v>10</v>
      </c>
      <c r="C298" s="39" t="s">
        <v>11</v>
      </c>
      <c r="D298" s="39" t="s">
        <v>7</v>
      </c>
      <c r="E298" s="40"/>
      <c r="F298" s="40"/>
      <c r="G298" s="40"/>
      <c r="H298" s="40">
        <v>0</v>
      </c>
      <c r="I298" s="40">
        <v>0</v>
      </c>
      <c r="J298" s="40">
        <v>0</v>
      </c>
      <c r="K298" s="40">
        <v>0</v>
      </c>
      <c r="L298" s="41">
        <v>45474</v>
      </c>
      <c r="M298" s="41">
        <v>45504</v>
      </c>
      <c r="N298" s="41">
        <f>VLOOKUP(A298,Sheet3!$A$2:$AC$5999,4,FALSE)+M298</f>
        <v>45519</v>
      </c>
    </row>
    <row r="299" spans="1:14" ht="15.75" x14ac:dyDescent="0.25">
      <c r="A299" s="42">
        <v>10251</v>
      </c>
      <c r="B299" s="43" t="s">
        <v>12</v>
      </c>
      <c r="C299" s="43" t="s">
        <v>13</v>
      </c>
      <c r="D299" s="43" t="s">
        <v>7</v>
      </c>
      <c r="E299" s="44"/>
      <c r="F299" s="44"/>
      <c r="G299" s="44"/>
      <c r="H299" s="44">
        <v>0</v>
      </c>
      <c r="I299" s="44">
        <v>0</v>
      </c>
      <c r="J299" s="44">
        <v>0</v>
      </c>
      <c r="K299" s="44">
        <v>0</v>
      </c>
      <c r="L299" s="41">
        <v>45474</v>
      </c>
      <c r="M299" s="41">
        <v>45504</v>
      </c>
      <c r="N299" s="41">
        <f>VLOOKUP(A299,Sheet3!$A$2:$AC$5999,4,FALSE)+M299</f>
        <v>45594</v>
      </c>
    </row>
    <row r="300" spans="1:14" ht="15.75" x14ac:dyDescent="0.2">
      <c r="A300" s="38">
        <v>10240</v>
      </c>
      <c r="B300" s="39" t="s">
        <v>14</v>
      </c>
      <c r="C300" s="39" t="s">
        <v>15</v>
      </c>
      <c r="D300" s="39" t="s">
        <v>7</v>
      </c>
      <c r="E300" s="40"/>
      <c r="F300" s="40"/>
      <c r="G300" s="40">
        <v>1751970</v>
      </c>
      <c r="H300" s="40">
        <v>525591</v>
      </c>
      <c r="I300" s="40"/>
      <c r="J300" s="40">
        <v>183956.85</v>
      </c>
      <c r="K300" s="40">
        <v>1410335.85</v>
      </c>
      <c r="L300" s="41">
        <v>45474</v>
      </c>
      <c r="M300" s="41">
        <v>45504</v>
      </c>
      <c r="N300" s="41">
        <f>VLOOKUP(A300,Sheet3!$A$2:$AC$5999,4,FALSE)+M300</f>
        <v>45511</v>
      </c>
    </row>
    <row r="301" spans="1:14" ht="15.75" x14ac:dyDescent="0.25">
      <c r="A301" s="42">
        <v>10012</v>
      </c>
      <c r="B301" s="43" t="s">
        <v>16</v>
      </c>
      <c r="C301" s="43" t="s">
        <v>17</v>
      </c>
      <c r="D301" s="43" t="s">
        <v>18</v>
      </c>
      <c r="E301" s="44"/>
      <c r="F301" s="44"/>
      <c r="G301" s="44"/>
      <c r="H301" s="44">
        <v>0</v>
      </c>
      <c r="I301" s="44">
        <v>0</v>
      </c>
      <c r="J301" s="44">
        <v>0</v>
      </c>
      <c r="K301" s="44">
        <v>0</v>
      </c>
      <c r="L301" s="41">
        <v>45474</v>
      </c>
      <c r="M301" s="41">
        <v>45504</v>
      </c>
      <c r="N301" s="41">
        <f>VLOOKUP(A301,Sheet3!$A$2:$AC$5999,4,FALSE)+M301</f>
        <v>45534</v>
      </c>
    </row>
    <row r="302" spans="1:14" ht="15.75" x14ac:dyDescent="0.2">
      <c r="A302" s="38">
        <v>10138</v>
      </c>
      <c r="B302" s="39" t="s">
        <v>19</v>
      </c>
      <c r="C302" s="39" t="s">
        <v>6</v>
      </c>
      <c r="D302" s="39" t="s">
        <v>18</v>
      </c>
      <c r="E302" s="40"/>
      <c r="F302" s="40"/>
      <c r="G302" s="40"/>
      <c r="H302" s="40">
        <v>0</v>
      </c>
      <c r="I302" s="40">
        <v>0</v>
      </c>
      <c r="J302" s="40">
        <v>0</v>
      </c>
      <c r="K302" s="40">
        <v>0</v>
      </c>
      <c r="L302" s="41">
        <v>45474</v>
      </c>
      <c r="M302" s="41">
        <v>45504</v>
      </c>
      <c r="N302" s="41">
        <f>VLOOKUP(A302,Sheet3!$A$2:$AC$5999,4,FALSE)+M302</f>
        <v>45511</v>
      </c>
    </row>
    <row r="303" spans="1:14" ht="15.75" x14ac:dyDescent="0.25">
      <c r="A303" s="42">
        <v>10088</v>
      </c>
      <c r="B303" s="43" t="s">
        <v>20</v>
      </c>
      <c r="C303" s="43" t="s">
        <v>21</v>
      </c>
      <c r="D303" s="43" t="s">
        <v>18</v>
      </c>
      <c r="E303" s="44"/>
      <c r="F303" s="44"/>
      <c r="G303" s="44"/>
      <c r="H303" s="44"/>
      <c r="I303" s="44">
        <v>0</v>
      </c>
      <c r="J303" s="44">
        <v>0</v>
      </c>
      <c r="K303" s="44">
        <v>0</v>
      </c>
      <c r="L303" s="41">
        <v>45474</v>
      </c>
      <c r="M303" s="41">
        <v>45504</v>
      </c>
      <c r="N303" s="41">
        <f>VLOOKUP(A303,Sheet3!$A$2:$AC$5999,4,FALSE)+M303</f>
        <v>45534</v>
      </c>
    </row>
    <row r="304" spans="1:14" ht="15.75" x14ac:dyDescent="0.2">
      <c r="A304" s="38">
        <v>10088</v>
      </c>
      <c r="B304" s="39" t="s">
        <v>22</v>
      </c>
      <c r="C304" s="39" t="s">
        <v>21</v>
      </c>
      <c r="D304" s="39" t="s">
        <v>18</v>
      </c>
      <c r="E304" s="40"/>
      <c r="F304" s="40"/>
      <c r="G304" s="40"/>
      <c r="H304" s="40"/>
      <c r="I304" s="40">
        <v>0</v>
      </c>
      <c r="J304" s="40">
        <v>0</v>
      </c>
      <c r="K304" s="40">
        <v>0</v>
      </c>
      <c r="L304" s="41">
        <v>45474</v>
      </c>
      <c r="M304" s="41">
        <v>45504</v>
      </c>
      <c r="N304" s="41">
        <f>VLOOKUP(A304,Sheet3!$A$2:$AC$5999,4,FALSE)+M304</f>
        <v>45534</v>
      </c>
    </row>
    <row r="305" spans="1:14" ht="15.75" x14ac:dyDescent="0.25">
      <c r="A305" s="42">
        <v>10256</v>
      </c>
      <c r="B305" s="43" t="s">
        <v>23</v>
      </c>
      <c r="C305" s="43" t="s">
        <v>24</v>
      </c>
      <c r="D305" s="43" t="s">
        <v>18</v>
      </c>
      <c r="E305" s="44"/>
      <c r="F305" s="44"/>
      <c r="G305" s="44">
        <v>8419636</v>
      </c>
      <c r="H305" s="44">
        <v>1683927.2000000002</v>
      </c>
      <c r="I305" s="44">
        <v>841963.60000000009</v>
      </c>
      <c r="J305" s="44">
        <v>1010356.32</v>
      </c>
      <c r="K305" s="44">
        <v>6904101.5199999996</v>
      </c>
      <c r="L305" s="41">
        <v>45474</v>
      </c>
      <c r="M305" s="41">
        <v>45504</v>
      </c>
      <c r="N305" s="41">
        <f>VLOOKUP(A305,Sheet3!$A$2:$AC$5999,4,FALSE)+M305</f>
        <v>45518</v>
      </c>
    </row>
    <row r="306" spans="1:14" ht="15.75" x14ac:dyDescent="0.2">
      <c r="A306" s="38">
        <v>10080</v>
      </c>
      <c r="B306" s="39" t="s">
        <v>25</v>
      </c>
      <c r="C306" s="39" t="s">
        <v>26</v>
      </c>
      <c r="D306" s="39" t="s">
        <v>27</v>
      </c>
      <c r="E306" s="40"/>
      <c r="F306" s="40"/>
      <c r="G306" s="40"/>
      <c r="H306" s="40">
        <v>0</v>
      </c>
      <c r="I306" s="40">
        <v>0</v>
      </c>
      <c r="J306" s="40">
        <v>0</v>
      </c>
      <c r="K306" s="40">
        <v>0</v>
      </c>
      <c r="L306" s="41">
        <v>45474</v>
      </c>
      <c r="M306" s="41">
        <v>45504</v>
      </c>
      <c r="N306" s="41">
        <f>VLOOKUP(A306,Sheet3!$A$2:$AC$5999,4,FALSE)+M306</f>
        <v>45594</v>
      </c>
    </row>
    <row r="307" spans="1:14" ht="15.75" x14ac:dyDescent="0.25">
      <c r="A307" s="42">
        <v>10241</v>
      </c>
      <c r="B307" s="43" t="s">
        <v>28</v>
      </c>
      <c r="C307" s="43" t="s">
        <v>29</v>
      </c>
      <c r="D307" s="43" t="s">
        <v>27</v>
      </c>
      <c r="E307" s="44"/>
      <c r="F307" s="44"/>
      <c r="G307" s="44"/>
      <c r="H307" s="44">
        <v>0</v>
      </c>
      <c r="I307" s="44">
        <v>0</v>
      </c>
      <c r="J307" s="44">
        <v>0</v>
      </c>
      <c r="K307" s="44">
        <v>0</v>
      </c>
      <c r="L307" s="41">
        <v>45474</v>
      </c>
      <c r="M307" s="41">
        <v>45504</v>
      </c>
      <c r="N307" s="41">
        <f>VLOOKUP(A307,Sheet3!$A$2:$AC$5999,4,FALSE)+M307</f>
        <v>45519</v>
      </c>
    </row>
    <row r="308" spans="1:14" ht="15.75" x14ac:dyDescent="0.2">
      <c r="A308" s="38">
        <v>10219</v>
      </c>
      <c r="B308" s="39" t="s">
        <v>30</v>
      </c>
      <c r="C308" s="39" t="s">
        <v>31</v>
      </c>
      <c r="D308" s="39" t="s">
        <v>27</v>
      </c>
      <c r="E308" s="40"/>
      <c r="F308" s="40"/>
      <c r="G308" s="40">
        <v>1662828.6</v>
      </c>
      <c r="H308" s="40">
        <v>415707.15</v>
      </c>
      <c r="I308" s="40">
        <v>166282.86000000002</v>
      </c>
      <c r="J308" s="40">
        <v>187068.21750000003</v>
      </c>
      <c r="K308" s="40">
        <v>1267906.8075000001</v>
      </c>
      <c r="L308" s="41">
        <v>45474</v>
      </c>
      <c r="M308" s="41">
        <v>45504</v>
      </c>
      <c r="N308" s="41">
        <f>VLOOKUP(A308,Sheet3!$A$2:$AC$5999,4,FALSE)+M308</f>
        <v>45534</v>
      </c>
    </row>
    <row r="309" spans="1:14" ht="15.75" x14ac:dyDescent="0.25">
      <c r="A309" s="42">
        <v>10254</v>
      </c>
      <c r="B309" s="43" t="s">
        <v>32</v>
      </c>
      <c r="C309" s="43" t="s">
        <v>33</v>
      </c>
      <c r="D309" s="43" t="s">
        <v>27</v>
      </c>
      <c r="E309" s="44"/>
      <c r="F309" s="44"/>
      <c r="G309" s="44">
        <v>1292078.6370000001</v>
      </c>
      <c r="H309" s="44">
        <v>258415.72740000003</v>
      </c>
      <c r="I309" s="44">
        <v>129207.86370000002</v>
      </c>
      <c r="J309" s="44">
        <v>155049.43644000002</v>
      </c>
      <c r="K309" s="44">
        <v>1059504.4823400001</v>
      </c>
      <c r="L309" s="41">
        <v>45474</v>
      </c>
      <c r="M309" s="41">
        <v>45504</v>
      </c>
      <c r="N309" s="41">
        <f>VLOOKUP(A309,Sheet3!$A$2:$AC$5999,4,FALSE)+M309</f>
        <v>45549</v>
      </c>
    </row>
    <row r="310" spans="1:14" ht="15.75" x14ac:dyDescent="0.2">
      <c r="A310" s="38">
        <v>10253</v>
      </c>
      <c r="B310" s="39" t="s">
        <v>34</v>
      </c>
      <c r="C310" s="39" t="s">
        <v>33</v>
      </c>
      <c r="D310" s="39" t="s">
        <v>27</v>
      </c>
      <c r="E310" s="40"/>
      <c r="F310" s="40"/>
      <c r="G310" s="40">
        <v>1247264.7420000001</v>
      </c>
      <c r="H310" s="40">
        <v>498905.89680000005</v>
      </c>
      <c r="I310" s="40">
        <v>124726.47420000001</v>
      </c>
      <c r="J310" s="40">
        <v>112253.82678000002</v>
      </c>
      <c r="K310" s="40">
        <v>735886.19778000005</v>
      </c>
      <c r="L310" s="41">
        <v>45474</v>
      </c>
      <c r="M310" s="41">
        <v>45504</v>
      </c>
      <c r="N310" s="41">
        <f>VLOOKUP(A310,Sheet3!$A$2:$AC$5999,4,FALSE)+M310</f>
        <v>45549</v>
      </c>
    </row>
    <row r="311" spans="1:14" ht="15.75" x14ac:dyDescent="0.25">
      <c r="A311" s="42">
        <v>10234</v>
      </c>
      <c r="B311" s="43" t="s">
        <v>35</v>
      </c>
      <c r="C311" s="43" t="s">
        <v>17</v>
      </c>
      <c r="D311" s="43" t="s">
        <v>36</v>
      </c>
      <c r="E311" s="44"/>
      <c r="F311" s="44"/>
      <c r="G311" s="44"/>
      <c r="H311" s="44">
        <v>0</v>
      </c>
      <c r="I311" s="44">
        <v>0</v>
      </c>
      <c r="J311" s="44">
        <v>0</v>
      </c>
      <c r="K311" s="44">
        <v>0</v>
      </c>
      <c r="L311" s="41">
        <v>45474</v>
      </c>
      <c r="M311" s="41">
        <v>45504</v>
      </c>
      <c r="N311" s="41">
        <f>VLOOKUP(A311,Sheet3!$A$2:$AC$5999,4,FALSE)+M311</f>
        <v>45534</v>
      </c>
    </row>
    <row r="312" spans="1:14" ht="15.75" x14ac:dyDescent="0.2">
      <c r="A312" s="38" t="s">
        <v>37</v>
      </c>
      <c r="B312" s="39" t="s">
        <v>37</v>
      </c>
      <c r="C312" s="39" t="s">
        <v>38</v>
      </c>
      <c r="D312" s="39" t="s">
        <v>36</v>
      </c>
      <c r="E312" s="40"/>
      <c r="F312" s="40"/>
      <c r="G312" s="40">
        <v>1350000</v>
      </c>
      <c r="H312" s="40"/>
      <c r="I312" s="40"/>
      <c r="J312" s="40">
        <v>202500</v>
      </c>
      <c r="K312" s="40">
        <v>1552500</v>
      </c>
      <c r="L312" s="41">
        <v>45474</v>
      </c>
      <c r="M312" s="41">
        <v>45504</v>
      </c>
      <c r="N312" s="41">
        <f>VLOOKUP(A312,Sheet3!$A$2:$AC$5999,4,FALSE)+M312</f>
        <v>45534</v>
      </c>
    </row>
    <row r="313" spans="1:14" ht="15.75" x14ac:dyDescent="0.25">
      <c r="A313" s="42">
        <v>10134</v>
      </c>
      <c r="B313" s="43" t="s">
        <v>39</v>
      </c>
      <c r="C313" s="43" t="s">
        <v>40</v>
      </c>
      <c r="D313" s="43" t="s">
        <v>41</v>
      </c>
      <c r="E313" s="44"/>
      <c r="F313" s="44"/>
      <c r="G313" s="44"/>
      <c r="H313" s="44">
        <v>0</v>
      </c>
      <c r="I313" s="44">
        <v>0</v>
      </c>
      <c r="J313" s="44">
        <v>0</v>
      </c>
      <c r="K313" s="44">
        <v>0</v>
      </c>
      <c r="L313" s="41">
        <v>45474</v>
      </c>
      <c r="M313" s="41">
        <v>45504</v>
      </c>
      <c r="N313" s="41">
        <f>VLOOKUP(A313,Sheet3!$A$2:$AC$5999,4,FALSE)+M313</f>
        <v>45549</v>
      </c>
    </row>
    <row r="314" spans="1:14" ht="15.75" x14ac:dyDescent="0.2">
      <c r="A314" s="38">
        <v>10259</v>
      </c>
      <c r="B314" s="39" t="s">
        <v>42</v>
      </c>
      <c r="C314" s="39" t="s">
        <v>43</v>
      </c>
      <c r="D314" s="39" t="s">
        <v>41</v>
      </c>
      <c r="E314" s="40"/>
      <c r="F314" s="40"/>
      <c r="G314" s="40">
        <v>2945434</v>
      </c>
      <c r="H314" s="40">
        <v>294543.40000000002</v>
      </c>
      <c r="I314" s="40">
        <v>29454.340000000004</v>
      </c>
      <c r="J314" s="40">
        <v>397633.59</v>
      </c>
      <c r="K314" s="40">
        <v>3019069.85</v>
      </c>
      <c r="L314" s="41">
        <v>45474</v>
      </c>
      <c r="M314" s="41">
        <v>45504</v>
      </c>
      <c r="N314" s="41">
        <f>VLOOKUP(A314,Sheet3!$A$2:$AC$5999,4,FALSE)+M314</f>
        <v>45534</v>
      </c>
    </row>
    <row r="315" spans="1:14" ht="15.75" x14ac:dyDescent="0.25">
      <c r="A315" s="42">
        <v>10263</v>
      </c>
      <c r="B315" s="43" t="s">
        <v>44</v>
      </c>
      <c r="C315" s="43" t="s">
        <v>17</v>
      </c>
      <c r="D315" s="43" t="s">
        <v>41</v>
      </c>
      <c r="E315" s="44"/>
      <c r="F315" s="44"/>
      <c r="G315" s="44"/>
      <c r="H315" s="44">
        <v>0</v>
      </c>
      <c r="I315" s="44">
        <v>0</v>
      </c>
      <c r="J315" s="44">
        <v>0</v>
      </c>
      <c r="K315" s="44">
        <v>0</v>
      </c>
      <c r="L315" s="41">
        <v>45474</v>
      </c>
      <c r="M315" s="41">
        <v>45504</v>
      </c>
      <c r="N315" s="41">
        <f>VLOOKUP(A315,Sheet3!$A$2:$AC$5999,4,FALSE)+M315</f>
        <v>45534</v>
      </c>
    </row>
    <row r="316" spans="1:14" ht="15.75" x14ac:dyDescent="0.2">
      <c r="A316" s="38">
        <v>10262</v>
      </c>
      <c r="B316" s="39" t="s">
        <v>45</v>
      </c>
      <c r="C316" s="39" t="s">
        <v>46</v>
      </c>
      <c r="D316" s="39" t="s">
        <v>47</v>
      </c>
      <c r="E316" s="40"/>
      <c r="F316" s="40"/>
      <c r="G316" s="40"/>
      <c r="H316" s="40">
        <v>0</v>
      </c>
      <c r="I316" s="40">
        <v>0</v>
      </c>
      <c r="J316" s="40">
        <v>0</v>
      </c>
      <c r="K316" s="40">
        <v>0</v>
      </c>
      <c r="L316" s="41">
        <v>45474</v>
      </c>
      <c r="M316" s="41">
        <v>45504</v>
      </c>
      <c r="N316" s="41">
        <f>VLOOKUP(A316,Sheet3!$A$2:$AC$5999,4,FALSE)+M316</f>
        <v>45518</v>
      </c>
    </row>
    <row r="317" spans="1:14" ht="15.75" x14ac:dyDescent="0.25">
      <c r="A317" s="42">
        <v>10214</v>
      </c>
      <c r="B317" s="43" t="s">
        <v>48</v>
      </c>
      <c r="C317" s="43" t="s">
        <v>49</v>
      </c>
      <c r="D317" s="43" t="s">
        <v>50</v>
      </c>
      <c r="E317" s="44"/>
      <c r="F317" s="44"/>
      <c r="G317" s="44"/>
      <c r="H317" s="44">
        <v>0</v>
      </c>
      <c r="I317" s="44">
        <v>0</v>
      </c>
      <c r="J317" s="44">
        <v>0</v>
      </c>
      <c r="K317" s="44">
        <v>0</v>
      </c>
      <c r="L317" s="41">
        <v>45474</v>
      </c>
      <c r="M317" s="41">
        <v>45504</v>
      </c>
      <c r="N317" s="41">
        <f>VLOOKUP(A317,Sheet3!$A$2:$AC$5999,4,FALSE)+M317</f>
        <v>45534</v>
      </c>
    </row>
    <row r="318" spans="1:14" ht="15.75" x14ac:dyDescent="0.2">
      <c r="A318" s="38">
        <v>10239</v>
      </c>
      <c r="B318" s="39" t="s">
        <v>51</v>
      </c>
      <c r="C318" s="39" t="s">
        <v>52</v>
      </c>
      <c r="D318" s="39" t="s">
        <v>50</v>
      </c>
      <c r="E318" s="40"/>
      <c r="F318" s="40"/>
      <c r="G318" s="40">
        <v>1518897.0462670047</v>
      </c>
      <c r="H318" s="40">
        <v>379724.26156675117</v>
      </c>
      <c r="I318" s="40">
        <v>151889.70462670046</v>
      </c>
      <c r="J318" s="40">
        <v>170875.91770503801</v>
      </c>
      <c r="K318" s="40">
        <v>1158158.997778591</v>
      </c>
      <c r="L318" s="41">
        <v>45474</v>
      </c>
      <c r="M318" s="41">
        <v>45504</v>
      </c>
      <c r="N318" s="41">
        <f>VLOOKUP(A318,Sheet3!$A$2:$AC$5999,4,FALSE)+M318</f>
        <v>45534</v>
      </c>
    </row>
    <row r="319" spans="1:14" ht="15.75" x14ac:dyDescent="0.25">
      <c r="A319" s="42">
        <v>10236</v>
      </c>
      <c r="B319" s="43" t="s">
        <v>53</v>
      </c>
      <c r="C319" s="43" t="s">
        <v>54</v>
      </c>
      <c r="D319" s="43" t="s">
        <v>50</v>
      </c>
      <c r="E319" s="44"/>
      <c r="F319" s="44"/>
      <c r="G319" s="44"/>
      <c r="H319" s="44">
        <v>0</v>
      </c>
      <c r="I319" s="44">
        <v>0</v>
      </c>
      <c r="J319" s="44">
        <v>0</v>
      </c>
      <c r="K319" s="44">
        <v>0</v>
      </c>
      <c r="L319" s="41">
        <v>45474</v>
      </c>
      <c r="M319" s="41">
        <v>45504</v>
      </c>
      <c r="N319" s="41">
        <f>VLOOKUP(A319,Sheet3!$A$2:$AC$5999,4,FALSE)+M319</f>
        <v>45534</v>
      </c>
    </row>
    <row r="320" spans="1:14" ht="15.75" x14ac:dyDescent="0.2">
      <c r="A320" s="38">
        <v>10247</v>
      </c>
      <c r="B320" s="39" t="s">
        <v>55</v>
      </c>
      <c r="C320" s="39" t="s">
        <v>56</v>
      </c>
      <c r="D320" s="39" t="s">
        <v>50</v>
      </c>
      <c r="E320" s="40"/>
      <c r="F320" s="40"/>
      <c r="G320" s="40"/>
      <c r="H320" s="40">
        <v>0</v>
      </c>
      <c r="I320" s="40">
        <v>0</v>
      </c>
      <c r="J320" s="40">
        <v>0</v>
      </c>
      <c r="K320" s="40">
        <v>0</v>
      </c>
      <c r="L320" s="41">
        <v>45474</v>
      </c>
      <c r="M320" s="41">
        <v>45504</v>
      </c>
      <c r="N320" s="41">
        <f>VLOOKUP(A320,Sheet3!$A$2:$AC$5999,4,FALSE)+M320</f>
        <v>45511</v>
      </c>
    </row>
    <row r="321" spans="1:14" ht="15.75" x14ac:dyDescent="0.25">
      <c r="A321" s="42">
        <v>10225</v>
      </c>
      <c r="B321" s="43" t="s">
        <v>57</v>
      </c>
      <c r="C321" s="43" t="s">
        <v>17</v>
      </c>
      <c r="D321" s="43" t="s">
        <v>50</v>
      </c>
      <c r="E321" s="44"/>
      <c r="F321" s="44"/>
      <c r="G321" s="44"/>
      <c r="H321" s="44">
        <v>0</v>
      </c>
      <c r="I321" s="44">
        <v>0</v>
      </c>
      <c r="J321" s="44">
        <v>0</v>
      </c>
      <c r="K321" s="44">
        <v>0</v>
      </c>
      <c r="L321" s="41">
        <v>45474</v>
      </c>
      <c r="M321" s="41">
        <v>45504</v>
      </c>
      <c r="N321" s="41">
        <f>VLOOKUP(A321,Sheet3!$A$2:$AC$5999,4,FALSE)+M321</f>
        <v>45534</v>
      </c>
    </row>
    <row r="322" spans="1:14" ht="15.75" x14ac:dyDescent="0.2">
      <c r="A322" s="38">
        <v>10261</v>
      </c>
      <c r="B322" s="39" t="s">
        <v>58</v>
      </c>
      <c r="C322" s="39" t="s">
        <v>59</v>
      </c>
      <c r="D322" s="39" t="s">
        <v>50</v>
      </c>
      <c r="E322" s="40"/>
      <c r="F322" s="40"/>
      <c r="G322" s="40"/>
      <c r="H322" s="40">
        <v>0</v>
      </c>
      <c r="I322" s="40"/>
      <c r="J322" s="40">
        <v>0</v>
      </c>
      <c r="K322" s="40">
        <v>0</v>
      </c>
      <c r="L322" s="41">
        <v>45474</v>
      </c>
      <c r="M322" s="41">
        <v>45504</v>
      </c>
      <c r="N322" s="41">
        <f>VLOOKUP(A322,Sheet3!$A$2:$AC$5999,4,FALSE)+M322</f>
        <v>45549</v>
      </c>
    </row>
    <row r="323" spans="1:14" ht="15.75" x14ac:dyDescent="0.25">
      <c r="A323" s="42">
        <v>10250</v>
      </c>
      <c r="B323" s="43" t="s">
        <v>60</v>
      </c>
      <c r="C323" s="43" t="s">
        <v>52</v>
      </c>
      <c r="D323" s="43" t="s">
        <v>50</v>
      </c>
      <c r="E323" s="44"/>
      <c r="F323" s="44"/>
      <c r="G323" s="44">
        <v>500000</v>
      </c>
      <c r="H323" s="44">
        <v>100000</v>
      </c>
      <c r="I323" s="44">
        <v>50000</v>
      </c>
      <c r="J323" s="44">
        <v>60000</v>
      </c>
      <c r="K323" s="44">
        <v>410000</v>
      </c>
      <c r="L323" s="41">
        <v>45474</v>
      </c>
      <c r="M323" s="41">
        <v>45504</v>
      </c>
      <c r="N323" s="41">
        <f>VLOOKUP(A323,Sheet3!$A$2:$AC$5999,4,FALSE)+M323</f>
        <v>45534</v>
      </c>
    </row>
    <row r="324" spans="1:14" ht="15.75" x14ac:dyDescent="0.2">
      <c r="A324" s="38">
        <v>10249</v>
      </c>
      <c r="B324" s="39" t="s">
        <v>61</v>
      </c>
      <c r="C324" s="39" t="s">
        <v>62</v>
      </c>
      <c r="D324" s="39" t="s">
        <v>50</v>
      </c>
      <c r="E324" s="40"/>
      <c r="F324" s="40"/>
      <c r="G324" s="40">
        <v>1500000</v>
      </c>
      <c r="H324" s="40">
        <v>225000</v>
      </c>
      <c r="I324" s="40">
        <v>150000</v>
      </c>
      <c r="J324" s="40">
        <v>191250</v>
      </c>
      <c r="K324" s="40">
        <v>1316250</v>
      </c>
      <c r="L324" s="41">
        <v>45474</v>
      </c>
      <c r="M324" s="41">
        <v>45504</v>
      </c>
      <c r="N324" s="41">
        <f>VLOOKUP(A324,Sheet3!$A$2:$AC$5999,4,FALSE)+M324</f>
        <v>45525</v>
      </c>
    </row>
    <row r="325" spans="1:14" ht="15.75" x14ac:dyDescent="0.25">
      <c r="A325" s="42">
        <v>10139</v>
      </c>
      <c r="B325" s="43" t="s">
        <v>63</v>
      </c>
      <c r="C325" s="43" t="s">
        <v>64</v>
      </c>
      <c r="D325" s="43" t="s">
        <v>65</v>
      </c>
      <c r="E325" s="44"/>
      <c r="F325" s="44"/>
      <c r="G325" s="44">
        <v>4506303.2544092899</v>
      </c>
      <c r="H325" s="44">
        <v>264970.63135926623</v>
      </c>
      <c r="I325" s="44">
        <v>675945.48816139344</v>
      </c>
      <c r="J325" s="44">
        <v>662696.95659343014</v>
      </c>
      <c r="K325" s="44">
        <v>4228084.09148206</v>
      </c>
      <c r="L325" s="41">
        <v>45474</v>
      </c>
      <c r="M325" s="41">
        <v>45504</v>
      </c>
      <c r="N325" s="41">
        <f>VLOOKUP(A325,Sheet3!$A$2:$AC$5999,4,FALSE)+M325</f>
        <v>45549</v>
      </c>
    </row>
    <row r="326" spans="1:14" ht="15.75" x14ac:dyDescent="0.2">
      <c r="A326" s="38">
        <v>10190</v>
      </c>
      <c r="B326" s="39" t="s">
        <v>66</v>
      </c>
      <c r="C326" s="39" t="s">
        <v>67</v>
      </c>
      <c r="D326" s="39" t="s">
        <v>68</v>
      </c>
      <c r="E326" s="40"/>
      <c r="F326" s="40"/>
      <c r="G326" s="40">
        <v>227992.6</v>
      </c>
      <c r="H326" s="40">
        <v>22799.260000000002</v>
      </c>
      <c r="I326" s="40">
        <v>22799.260000000002</v>
      </c>
      <c r="J326" s="40">
        <v>30779.000999999997</v>
      </c>
      <c r="K326" s="40">
        <v>213173.08099999998</v>
      </c>
      <c r="L326" s="41">
        <v>45474</v>
      </c>
      <c r="M326" s="41">
        <v>45504</v>
      </c>
      <c r="N326" s="41">
        <f>VLOOKUP(A326,Sheet3!$A$2:$AC$5999,4,FALSE)+M326</f>
        <v>45534</v>
      </c>
    </row>
    <row r="327" spans="1:14" ht="15.75" x14ac:dyDescent="0.25">
      <c r="A327" s="42">
        <v>10097</v>
      </c>
      <c r="B327" s="43" t="s">
        <v>69</v>
      </c>
      <c r="C327" s="43" t="s">
        <v>70</v>
      </c>
      <c r="D327" s="43" t="s">
        <v>71</v>
      </c>
      <c r="E327" s="44"/>
      <c r="F327" s="44"/>
      <c r="G327" s="44"/>
      <c r="H327" s="44">
        <v>0</v>
      </c>
      <c r="I327" s="44">
        <v>0</v>
      </c>
      <c r="J327" s="44">
        <v>0</v>
      </c>
      <c r="K327" s="44">
        <v>0</v>
      </c>
      <c r="L327" s="41">
        <v>45474</v>
      </c>
      <c r="M327" s="41">
        <v>45504</v>
      </c>
      <c r="N327" s="41">
        <f>VLOOKUP(A327,Sheet3!$A$2:$AC$5999,4,FALSE)+M327</f>
        <v>45594</v>
      </c>
    </row>
    <row r="328" spans="1:14" ht="15.75" x14ac:dyDescent="0.2">
      <c r="A328" s="38">
        <v>10171</v>
      </c>
      <c r="B328" s="39" t="s">
        <v>72</v>
      </c>
      <c r="C328" s="39" t="s">
        <v>73</v>
      </c>
      <c r="D328" s="39" t="s">
        <v>71</v>
      </c>
      <c r="E328" s="40"/>
      <c r="F328" s="40"/>
      <c r="G328" s="40"/>
      <c r="H328" s="40">
        <v>0</v>
      </c>
      <c r="I328" s="40">
        <v>0</v>
      </c>
      <c r="J328" s="40">
        <v>0</v>
      </c>
      <c r="K328" s="40">
        <v>0</v>
      </c>
      <c r="L328" s="41">
        <v>45474</v>
      </c>
      <c r="M328" s="41">
        <v>45504</v>
      </c>
      <c r="N328" s="41">
        <f>VLOOKUP(A328,Sheet3!$A$2:$AC$5999,4,FALSE)+M328</f>
        <v>45534</v>
      </c>
    </row>
    <row r="329" spans="1:14" ht="15.75" x14ac:dyDescent="0.25">
      <c r="A329" s="42">
        <v>10233</v>
      </c>
      <c r="B329" s="43" t="s">
        <v>74</v>
      </c>
      <c r="C329" s="43" t="s">
        <v>75</v>
      </c>
      <c r="D329" s="43" t="s">
        <v>71</v>
      </c>
      <c r="E329" s="44"/>
      <c r="F329" s="44"/>
      <c r="G329" s="44"/>
      <c r="H329" s="44">
        <v>0</v>
      </c>
      <c r="I329" s="44">
        <v>0</v>
      </c>
      <c r="J329" s="44">
        <v>0</v>
      </c>
      <c r="K329" s="44">
        <v>0</v>
      </c>
      <c r="L329" s="41">
        <v>45474</v>
      </c>
      <c r="M329" s="41">
        <v>45504</v>
      </c>
      <c r="N329" s="41">
        <f>VLOOKUP(A329,Sheet3!$A$2:$AC$5999,4,FALSE)+M329</f>
        <v>45519</v>
      </c>
    </row>
    <row r="330" spans="1:14" ht="15.75" x14ac:dyDescent="0.2">
      <c r="A330" s="38">
        <v>10222</v>
      </c>
      <c r="B330" s="39" t="s">
        <v>76</v>
      </c>
      <c r="C330" s="39" t="s">
        <v>77</v>
      </c>
      <c r="D330" s="39" t="s">
        <v>71</v>
      </c>
      <c r="E330" s="40"/>
      <c r="F330" s="40"/>
      <c r="G330" s="40"/>
      <c r="H330" s="40">
        <v>0</v>
      </c>
      <c r="I330" s="40">
        <v>0</v>
      </c>
      <c r="J330" s="40">
        <v>0</v>
      </c>
      <c r="K330" s="40">
        <v>0</v>
      </c>
      <c r="L330" s="41">
        <v>45474</v>
      </c>
      <c r="M330" s="41">
        <v>45504</v>
      </c>
      <c r="N330" s="41">
        <f>VLOOKUP(A330,Sheet3!$A$2:$AC$5999,4,FALSE)+M330</f>
        <v>45519</v>
      </c>
    </row>
    <row r="331" spans="1:14" ht="15.75" x14ac:dyDescent="0.25">
      <c r="A331" s="42">
        <v>10230</v>
      </c>
      <c r="B331" s="43" t="s">
        <v>78</v>
      </c>
      <c r="C331" s="43" t="s">
        <v>79</v>
      </c>
      <c r="D331" s="43" t="s">
        <v>71</v>
      </c>
      <c r="E331" s="44"/>
      <c r="F331" s="44"/>
      <c r="G331" s="44"/>
      <c r="H331" s="44">
        <v>0</v>
      </c>
      <c r="I331" s="44">
        <v>0</v>
      </c>
      <c r="J331" s="44">
        <v>0</v>
      </c>
      <c r="K331" s="44">
        <v>0</v>
      </c>
      <c r="L331" s="41">
        <v>45474</v>
      </c>
      <c r="M331" s="41">
        <v>45504</v>
      </c>
      <c r="N331" s="41">
        <f>VLOOKUP(A331,Sheet3!$A$2:$AC$5999,4,FALSE)+M331</f>
        <v>45534</v>
      </c>
    </row>
    <row r="332" spans="1:14" ht="15.75" x14ac:dyDescent="0.2">
      <c r="A332" s="38" t="s">
        <v>80</v>
      </c>
      <c r="B332" s="39" t="s">
        <v>80</v>
      </c>
      <c r="C332" s="39" t="s">
        <v>81</v>
      </c>
      <c r="D332" s="39" t="s">
        <v>71</v>
      </c>
      <c r="E332" s="40"/>
      <c r="F332" s="40"/>
      <c r="G332" s="40"/>
      <c r="H332" s="40">
        <v>0</v>
      </c>
      <c r="I332" s="40">
        <v>0</v>
      </c>
      <c r="J332" s="40">
        <v>0</v>
      </c>
      <c r="K332" s="40">
        <v>0</v>
      </c>
      <c r="L332" s="41">
        <v>45474</v>
      </c>
      <c r="M332" s="41">
        <v>45504</v>
      </c>
      <c r="N332" s="41">
        <f>VLOOKUP(A332,Sheet3!$A$2:$AC$5999,4,FALSE)+M332</f>
        <v>45534</v>
      </c>
    </row>
    <row r="333" spans="1:14" ht="15.75" x14ac:dyDescent="0.25">
      <c r="A333" s="42">
        <v>10179</v>
      </c>
      <c r="B333" s="43" t="s">
        <v>82</v>
      </c>
      <c r="C333" s="43" t="s">
        <v>83</v>
      </c>
      <c r="D333" s="43" t="s">
        <v>84</v>
      </c>
      <c r="E333" s="44"/>
      <c r="F333" s="44"/>
      <c r="G333" s="44"/>
      <c r="H333" s="44">
        <v>0</v>
      </c>
      <c r="I333" s="44">
        <v>0</v>
      </c>
      <c r="J333" s="44">
        <v>0</v>
      </c>
      <c r="K333" s="44">
        <v>0</v>
      </c>
      <c r="L333" s="41">
        <v>45474</v>
      </c>
      <c r="M333" s="41">
        <v>45504</v>
      </c>
      <c r="N333" s="41">
        <f>VLOOKUP(A333,Sheet3!$A$2:$AC$5999,4,FALSE)+M333</f>
        <v>45534</v>
      </c>
    </row>
    <row r="334" spans="1:14" ht="15.75" x14ac:dyDescent="0.2">
      <c r="A334" s="38">
        <v>10183</v>
      </c>
      <c r="B334" s="39" t="s">
        <v>85</v>
      </c>
      <c r="C334" s="39" t="s">
        <v>86</v>
      </c>
      <c r="D334" s="39" t="s">
        <v>84</v>
      </c>
      <c r="E334" s="40"/>
      <c r="F334" s="40"/>
      <c r="G334" s="40"/>
      <c r="H334" s="40">
        <v>0</v>
      </c>
      <c r="I334" s="40">
        <v>0</v>
      </c>
      <c r="J334" s="40">
        <v>0</v>
      </c>
      <c r="K334" s="40">
        <v>0</v>
      </c>
      <c r="L334" s="41">
        <v>45474</v>
      </c>
      <c r="M334" s="41">
        <v>45504</v>
      </c>
      <c r="N334" s="41">
        <f>VLOOKUP(A334,Sheet3!$A$2:$AC$5999,4,FALSE)+M334</f>
        <v>45534</v>
      </c>
    </row>
    <row r="335" spans="1:14" ht="15.75" x14ac:dyDescent="0.25">
      <c r="A335" s="42">
        <v>10156</v>
      </c>
      <c r="B335" s="43" t="s">
        <v>87</v>
      </c>
      <c r="C335" s="43" t="s">
        <v>88</v>
      </c>
      <c r="D335" s="43" t="s">
        <v>84</v>
      </c>
      <c r="E335" s="44"/>
      <c r="F335" s="44"/>
      <c r="G335" s="44"/>
      <c r="H335" s="44">
        <v>0</v>
      </c>
      <c r="I335" s="44">
        <v>0</v>
      </c>
      <c r="J335" s="44">
        <v>0</v>
      </c>
      <c r="K335" s="44">
        <v>0</v>
      </c>
      <c r="L335" s="41">
        <v>45474</v>
      </c>
      <c r="M335" s="41">
        <v>45504</v>
      </c>
      <c r="N335" s="41">
        <f>VLOOKUP(A335,Sheet3!$A$2:$AC$5999,4,FALSE)+M335</f>
        <v>45534</v>
      </c>
    </row>
    <row r="336" spans="1:14" ht="15.75" x14ac:dyDescent="0.2">
      <c r="A336" s="38">
        <v>10147</v>
      </c>
      <c r="B336" s="39" t="s">
        <v>89</v>
      </c>
      <c r="C336" s="39" t="s">
        <v>90</v>
      </c>
      <c r="D336" s="39" t="s">
        <v>84</v>
      </c>
      <c r="E336" s="40"/>
      <c r="F336" s="40"/>
      <c r="G336" s="40"/>
      <c r="H336" s="40">
        <v>0</v>
      </c>
      <c r="I336" s="40">
        <v>0</v>
      </c>
      <c r="J336" s="40">
        <v>0</v>
      </c>
      <c r="K336" s="40">
        <v>0</v>
      </c>
      <c r="L336" s="41">
        <v>45474</v>
      </c>
      <c r="M336" s="41">
        <v>45504</v>
      </c>
      <c r="N336" s="41">
        <f>VLOOKUP(A336,Sheet3!$A$2:$AC$5999,4,FALSE)+M336</f>
        <v>45534</v>
      </c>
    </row>
    <row r="337" spans="1:14" ht="15.75" x14ac:dyDescent="0.25">
      <c r="A337" s="42">
        <v>10168</v>
      </c>
      <c r="B337" s="43" t="s">
        <v>91</v>
      </c>
      <c r="C337" s="43" t="s">
        <v>92</v>
      </c>
      <c r="D337" s="43" t="s">
        <v>84</v>
      </c>
      <c r="E337" s="44"/>
      <c r="F337" s="44"/>
      <c r="G337" s="44"/>
      <c r="H337" s="44">
        <v>0</v>
      </c>
      <c r="I337" s="44">
        <v>0</v>
      </c>
      <c r="J337" s="44">
        <v>0</v>
      </c>
      <c r="K337" s="44">
        <v>0</v>
      </c>
      <c r="L337" s="41">
        <v>45474</v>
      </c>
      <c r="M337" s="41">
        <v>45504</v>
      </c>
      <c r="N337" s="41">
        <f>VLOOKUP(A337,Sheet3!$A$2:$AC$5999,4,FALSE)+M337</f>
        <v>45534</v>
      </c>
    </row>
    <row r="338" spans="1:14" ht="15.75" x14ac:dyDescent="0.2">
      <c r="A338" s="38">
        <v>10208</v>
      </c>
      <c r="B338" s="39" t="s">
        <v>93</v>
      </c>
      <c r="C338" s="39" t="s">
        <v>21</v>
      </c>
      <c r="D338" s="39" t="s">
        <v>84</v>
      </c>
      <c r="E338" s="40"/>
      <c r="F338" s="40"/>
      <c r="G338" s="40"/>
      <c r="H338" s="40">
        <v>0</v>
      </c>
      <c r="I338" s="40">
        <v>0</v>
      </c>
      <c r="J338" s="40">
        <v>0</v>
      </c>
      <c r="K338" s="40">
        <v>0</v>
      </c>
      <c r="L338" s="41">
        <v>45474</v>
      </c>
      <c r="M338" s="41">
        <v>45504</v>
      </c>
      <c r="N338" s="41">
        <f>VLOOKUP(A338,Sheet3!$A$2:$AC$5999,4,FALSE)+M338</f>
        <v>45534</v>
      </c>
    </row>
    <row r="339" spans="1:14" ht="15.75" x14ac:dyDescent="0.25">
      <c r="A339" s="42" t="s">
        <v>94</v>
      </c>
      <c r="B339" s="43" t="s">
        <v>94</v>
      </c>
      <c r="C339" s="43"/>
      <c r="D339" s="43" t="s">
        <v>84</v>
      </c>
      <c r="E339" s="44"/>
      <c r="F339" s="44"/>
      <c r="G339" s="44"/>
      <c r="H339" s="44">
        <v>0</v>
      </c>
      <c r="I339" s="44">
        <v>0</v>
      </c>
      <c r="J339" s="44">
        <v>0</v>
      </c>
      <c r="K339" s="44">
        <v>0</v>
      </c>
      <c r="L339" s="41">
        <v>45474</v>
      </c>
      <c r="M339" s="41">
        <v>45504</v>
      </c>
      <c r="N339" s="41">
        <f>VLOOKUP(A339,Sheet3!$A$2:$AC$5999,4,FALSE)+M339</f>
        <v>45534</v>
      </c>
    </row>
    <row r="340" spans="1:14" ht="15.75" x14ac:dyDescent="0.2">
      <c r="A340" s="38">
        <v>10248</v>
      </c>
      <c r="B340" s="39" t="s">
        <v>95</v>
      </c>
      <c r="C340" s="39" t="s">
        <v>17</v>
      </c>
      <c r="D340" s="39" t="s">
        <v>96</v>
      </c>
      <c r="E340" s="40"/>
      <c r="F340" s="40"/>
      <c r="G340" s="40"/>
      <c r="H340" s="40">
        <v>0</v>
      </c>
      <c r="I340" s="40">
        <v>0</v>
      </c>
      <c r="J340" s="40">
        <v>0</v>
      </c>
      <c r="K340" s="40">
        <v>0</v>
      </c>
      <c r="L340" s="41">
        <v>45474</v>
      </c>
      <c r="M340" s="41">
        <v>45504</v>
      </c>
      <c r="N340" s="41">
        <f>VLOOKUP(A340,Sheet3!$A$2:$AC$5999,4,FALSE)+M340</f>
        <v>45534</v>
      </c>
    </row>
    <row r="341" spans="1:14" ht="15.75" x14ac:dyDescent="0.25">
      <c r="A341" s="42">
        <v>10229</v>
      </c>
      <c r="B341" s="43" t="s">
        <v>97</v>
      </c>
      <c r="C341" s="43" t="s">
        <v>98</v>
      </c>
      <c r="D341" s="43"/>
      <c r="E341" s="44"/>
      <c r="F341" s="44"/>
      <c r="G341" s="44"/>
      <c r="H341" s="44"/>
      <c r="I341" s="44"/>
      <c r="J341" s="44">
        <v>0</v>
      </c>
      <c r="K341" s="44">
        <v>0</v>
      </c>
      <c r="L341" s="41">
        <v>45474</v>
      </c>
      <c r="M341" s="41">
        <v>45504</v>
      </c>
      <c r="N341" s="41">
        <f>VLOOKUP(A341,Sheet3!$A$2:$AC$5999,4,FALSE)+M341</f>
        <v>45534</v>
      </c>
    </row>
    <row r="342" spans="1:14" ht="15.75" x14ac:dyDescent="0.2">
      <c r="A342" s="38">
        <v>10238</v>
      </c>
      <c r="B342" s="39" t="s">
        <v>99</v>
      </c>
      <c r="C342" s="39" t="s">
        <v>100</v>
      </c>
      <c r="D342" s="39"/>
      <c r="E342" s="40"/>
      <c r="F342" s="40"/>
      <c r="G342" s="40"/>
      <c r="H342" s="40">
        <v>0</v>
      </c>
      <c r="I342" s="40">
        <v>0</v>
      </c>
      <c r="J342" s="40">
        <v>0</v>
      </c>
      <c r="K342" s="40">
        <v>0</v>
      </c>
      <c r="L342" s="41">
        <v>45474</v>
      </c>
      <c r="M342" s="41">
        <v>45504</v>
      </c>
      <c r="N342" s="41">
        <f>VLOOKUP(A342,Sheet3!$A$2:$AC$5999,4,FALSE)+M342</f>
        <v>45519</v>
      </c>
    </row>
    <row r="343" spans="1:14" ht="15.75" x14ac:dyDescent="0.25">
      <c r="A343" s="45">
        <v>10264</v>
      </c>
      <c r="B343" s="43" t="s">
        <v>101</v>
      </c>
      <c r="C343" s="43" t="s">
        <v>102</v>
      </c>
      <c r="D343" s="43"/>
      <c r="E343" s="44"/>
      <c r="F343" s="44"/>
      <c r="G343" s="44">
        <v>2745360.4000000004</v>
      </c>
      <c r="H343" s="44">
        <v>823608.12000000011</v>
      </c>
      <c r="I343" s="44">
        <v>274536.04000000004</v>
      </c>
      <c r="J343" s="44">
        <v>288262.842</v>
      </c>
      <c r="K343" s="44">
        <v>1935479.0820000002</v>
      </c>
      <c r="L343" s="41">
        <v>45474</v>
      </c>
      <c r="M343" s="41">
        <v>45504</v>
      </c>
      <c r="N343" s="41">
        <f>VLOOKUP(A343,Sheet3!$A$2:$AC$5999,4,FALSE)+M343</f>
        <v>45534</v>
      </c>
    </row>
    <row r="344" spans="1:14" ht="15.75" x14ac:dyDescent="0.2">
      <c r="A344" s="38">
        <v>10265</v>
      </c>
      <c r="B344" s="39" t="s">
        <v>103</v>
      </c>
      <c r="C344" s="39" t="s">
        <v>102</v>
      </c>
      <c r="D344" s="39"/>
      <c r="E344" s="40"/>
      <c r="F344" s="40"/>
      <c r="G344" s="40">
        <v>2248650.9</v>
      </c>
      <c r="H344" s="40">
        <v>674595.2699999999</v>
      </c>
      <c r="I344" s="40">
        <v>224865.09</v>
      </c>
      <c r="J344" s="40">
        <v>236108.34449999998</v>
      </c>
      <c r="K344" s="40">
        <v>1585298.8844999997</v>
      </c>
      <c r="L344" s="41">
        <v>45474</v>
      </c>
      <c r="M344" s="41">
        <v>45504</v>
      </c>
      <c r="N344" s="41">
        <f>VLOOKUP(A344,Sheet3!$A$2:$AC$5999,4,FALSE)+M344</f>
        <v>45534</v>
      </c>
    </row>
    <row r="345" spans="1:14" ht="15.75" x14ac:dyDescent="0.25">
      <c r="A345" s="42">
        <v>10077</v>
      </c>
      <c r="B345" s="43" t="s">
        <v>5</v>
      </c>
      <c r="C345" s="43" t="s">
        <v>6</v>
      </c>
      <c r="D345" s="43" t="s">
        <v>7</v>
      </c>
      <c r="E345" s="44"/>
      <c r="F345" s="44"/>
      <c r="G345" s="44"/>
      <c r="H345" s="44">
        <v>0</v>
      </c>
      <c r="I345" s="44">
        <v>0</v>
      </c>
      <c r="J345" s="44">
        <v>0</v>
      </c>
      <c r="K345" s="44">
        <v>0</v>
      </c>
      <c r="L345" s="41">
        <v>45505</v>
      </c>
      <c r="M345" s="41">
        <v>45535</v>
      </c>
      <c r="N345" s="41">
        <f>VLOOKUP(A345,Sheet3!$A$2:$AC$5999,4,FALSE)+M345</f>
        <v>45542</v>
      </c>
    </row>
    <row r="346" spans="1:14" ht="15.75" x14ac:dyDescent="0.2">
      <c r="A346" s="38">
        <v>10137</v>
      </c>
      <c r="B346" s="39" t="s">
        <v>8</v>
      </c>
      <c r="C346" s="39" t="s">
        <v>9</v>
      </c>
      <c r="D346" s="39" t="s">
        <v>7</v>
      </c>
      <c r="E346" s="40"/>
      <c r="F346" s="40"/>
      <c r="G346" s="40"/>
      <c r="H346" s="40"/>
      <c r="I346" s="40">
        <v>0</v>
      </c>
      <c r="J346" s="40">
        <v>0</v>
      </c>
      <c r="K346" s="40">
        <v>0</v>
      </c>
      <c r="L346" s="41">
        <v>45505</v>
      </c>
      <c r="M346" s="41">
        <v>45535</v>
      </c>
      <c r="N346" s="41">
        <f>VLOOKUP(A346,Sheet3!$A$2:$AC$5999,4,FALSE)+M346</f>
        <v>45565</v>
      </c>
    </row>
    <row r="347" spans="1:14" ht="15.75" x14ac:dyDescent="0.25">
      <c r="A347" s="42">
        <v>10245</v>
      </c>
      <c r="B347" s="43" t="s">
        <v>10</v>
      </c>
      <c r="C347" s="43" t="s">
        <v>11</v>
      </c>
      <c r="D347" s="43" t="s">
        <v>7</v>
      </c>
      <c r="E347" s="44"/>
      <c r="F347" s="44"/>
      <c r="G347" s="44"/>
      <c r="H347" s="44">
        <v>0</v>
      </c>
      <c r="I347" s="44">
        <v>0</v>
      </c>
      <c r="J347" s="44">
        <v>0</v>
      </c>
      <c r="K347" s="44">
        <v>0</v>
      </c>
      <c r="L347" s="41">
        <v>45505</v>
      </c>
      <c r="M347" s="41">
        <v>45535</v>
      </c>
      <c r="N347" s="41">
        <f>VLOOKUP(A347,Sheet3!$A$2:$AC$5999,4,FALSE)+M347</f>
        <v>45550</v>
      </c>
    </row>
    <row r="348" spans="1:14" ht="15.75" x14ac:dyDescent="0.2">
      <c r="A348" s="38">
        <v>10251</v>
      </c>
      <c r="B348" s="39" t="s">
        <v>12</v>
      </c>
      <c r="C348" s="39" t="s">
        <v>13</v>
      </c>
      <c r="D348" s="39" t="s">
        <v>7</v>
      </c>
      <c r="E348" s="40"/>
      <c r="F348" s="40"/>
      <c r="G348" s="40"/>
      <c r="H348" s="40">
        <v>0</v>
      </c>
      <c r="I348" s="40">
        <v>0</v>
      </c>
      <c r="J348" s="40">
        <v>0</v>
      </c>
      <c r="K348" s="40">
        <v>0</v>
      </c>
      <c r="L348" s="41">
        <v>45505</v>
      </c>
      <c r="M348" s="41">
        <v>45535</v>
      </c>
      <c r="N348" s="41">
        <f>VLOOKUP(A348,Sheet3!$A$2:$AC$5999,4,FALSE)+M348</f>
        <v>45625</v>
      </c>
    </row>
    <row r="349" spans="1:14" ht="15.75" x14ac:dyDescent="0.25">
      <c r="A349" s="42">
        <v>10240</v>
      </c>
      <c r="B349" s="43" t="s">
        <v>14</v>
      </c>
      <c r="C349" s="43" t="s">
        <v>15</v>
      </c>
      <c r="D349" s="43" t="s">
        <v>7</v>
      </c>
      <c r="E349" s="44"/>
      <c r="F349" s="44"/>
      <c r="G349" s="44">
        <v>781000</v>
      </c>
      <c r="H349" s="44">
        <v>234300</v>
      </c>
      <c r="I349" s="44"/>
      <c r="J349" s="44">
        <v>82005</v>
      </c>
      <c r="K349" s="44">
        <v>628705</v>
      </c>
      <c r="L349" s="41">
        <v>45505</v>
      </c>
      <c r="M349" s="41">
        <v>45535</v>
      </c>
      <c r="N349" s="41">
        <f>VLOOKUP(A349,Sheet3!$A$2:$AC$5999,4,FALSE)+M349</f>
        <v>45542</v>
      </c>
    </row>
    <row r="350" spans="1:14" ht="15.75" x14ac:dyDescent="0.2">
      <c r="A350" s="38">
        <v>10012</v>
      </c>
      <c r="B350" s="39" t="s">
        <v>16</v>
      </c>
      <c r="C350" s="39" t="s">
        <v>17</v>
      </c>
      <c r="D350" s="39" t="s">
        <v>18</v>
      </c>
      <c r="E350" s="40"/>
      <c r="F350" s="40"/>
      <c r="G350" s="40"/>
      <c r="H350" s="40">
        <v>0</v>
      </c>
      <c r="I350" s="40">
        <v>0</v>
      </c>
      <c r="J350" s="40">
        <v>0</v>
      </c>
      <c r="K350" s="40">
        <v>0</v>
      </c>
      <c r="L350" s="41">
        <v>45505</v>
      </c>
      <c r="M350" s="41">
        <v>45535</v>
      </c>
      <c r="N350" s="41">
        <f>VLOOKUP(A350,Sheet3!$A$2:$AC$5999,4,FALSE)+M350</f>
        <v>45565</v>
      </c>
    </row>
    <row r="351" spans="1:14" ht="15.75" x14ac:dyDescent="0.25">
      <c r="A351" s="42">
        <v>10138</v>
      </c>
      <c r="B351" s="43" t="s">
        <v>19</v>
      </c>
      <c r="C351" s="43" t="s">
        <v>6</v>
      </c>
      <c r="D351" s="43" t="s">
        <v>18</v>
      </c>
      <c r="E351" s="44"/>
      <c r="F351" s="44"/>
      <c r="G351" s="44"/>
      <c r="H351" s="44">
        <v>0</v>
      </c>
      <c r="I351" s="44">
        <v>0</v>
      </c>
      <c r="J351" s="44">
        <v>0</v>
      </c>
      <c r="K351" s="44">
        <v>0</v>
      </c>
      <c r="L351" s="41">
        <v>45505</v>
      </c>
      <c r="M351" s="41">
        <v>45535</v>
      </c>
      <c r="N351" s="41">
        <f>VLOOKUP(A351,Sheet3!$A$2:$AC$5999,4,FALSE)+M351</f>
        <v>45542</v>
      </c>
    </row>
    <row r="352" spans="1:14" ht="15.75" x14ac:dyDescent="0.2">
      <c r="A352" s="38">
        <v>10088</v>
      </c>
      <c r="B352" s="39" t="s">
        <v>20</v>
      </c>
      <c r="C352" s="39" t="s">
        <v>21</v>
      </c>
      <c r="D352" s="39" t="s">
        <v>18</v>
      </c>
      <c r="E352" s="40"/>
      <c r="F352" s="40"/>
      <c r="G352" s="40"/>
      <c r="H352" s="40"/>
      <c r="I352" s="40">
        <v>0</v>
      </c>
      <c r="J352" s="40">
        <v>0</v>
      </c>
      <c r="K352" s="40">
        <v>0</v>
      </c>
      <c r="L352" s="41">
        <v>45505</v>
      </c>
      <c r="M352" s="41">
        <v>45535</v>
      </c>
      <c r="N352" s="41">
        <f>VLOOKUP(A352,Sheet3!$A$2:$AC$5999,4,FALSE)+M352</f>
        <v>45565</v>
      </c>
    </row>
    <row r="353" spans="1:14" ht="15.75" x14ac:dyDescent="0.25">
      <c r="A353" s="42">
        <v>10088</v>
      </c>
      <c r="B353" s="43" t="s">
        <v>22</v>
      </c>
      <c r="C353" s="43" t="s">
        <v>21</v>
      </c>
      <c r="D353" s="43" t="s">
        <v>18</v>
      </c>
      <c r="E353" s="44"/>
      <c r="F353" s="44"/>
      <c r="G353" s="44"/>
      <c r="H353" s="44"/>
      <c r="I353" s="44">
        <v>0</v>
      </c>
      <c r="J353" s="44">
        <v>0</v>
      </c>
      <c r="K353" s="44">
        <v>0</v>
      </c>
      <c r="L353" s="41">
        <v>45505</v>
      </c>
      <c r="M353" s="41">
        <v>45535</v>
      </c>
      <c r="N353" s="41">
        <f>VLOOKUP(A353,Sheet3!$A$2:$AC$5999,4,FALSE)+M353</f>
        <v>45565</v>
      </c>
    </row>
    <row r="354" spans="1:14" ht="15.75" x14ac:dyDescent="0.2">
      <c r="A354" s="38">
        <v>10256</v>
      </c>
      <c r="B354" s="39" t="s">
        <v>23</v>
      </c>
      <c r="C354" s="39" t="s">
        <v>24</v>
      </c>
      <c r="D354" s="39" t="s">
        <v>18</v>
      </c>
      <c r="E354" s="40"/>
      <c r="F354" s="40"/>
      <c r="G354" s="40">
        <v>8419636</v>
      </c>
      <c r="H354" s="40">
        <v>1683927.2000000002</v>
      </c>
      <c r="I354" s="40">
        <v>841963.60000000009</v>
      </c>
      <c r="J354" s="40">
        <v>1010356.32</v>
      </c>
      <c r="K354" s="40">
        <v>6904101.5199999996</v>
      </c>
      <c r="L354" s="41">
        <v>45505</v>
      </c>
      <c r="M354" s="41">
        <v>45535</v>
      </c>
      <c r="N354" s="41">
        <f>VLOOKUP(A354,Sheet3!$A$2:$AC$5999,4,FALSE)+M354</f>
        <v>45549</v>
      </c>
    </row>
    <row r="355" spans="1:14" ht="15.75" x14ac:dyDescent="0.25">
      <c r="A355" s="42">
        <v>10080</v>
      </c>
      <c r="B355" s="43" t="s">
        <v>25</v>
      </c>
      <c r="C355" s="43" t="s">
        <v>26</v>
      </c>
      <c r="D355" s="43" t="s">
        <v>27</v>
      </c>
      <c r="E355" s="44"/>
      <c r="F355" s="44"/>
      <c r="G355" s="44"/>
      <c r="H355" s="44">
        <v>0</v>
      </c>
      <c r="I355" s="44">
        <v>0</v>
      </c>
      <c r="J355" s="44">
        <v>0</v>
      </c>
      <c r="K355" s="44">
        <v>0</v>
      </c>
      <c r="L355" s="41">
        <v>45505</v>
      </c>
      <c r="M355" s="41">
        <v>45535</v>
      </c>
      <c r="N355" s="41">
        <f>VLOOKUP(A355,Sheet3!$A$2:$AC$5999,4,FALSE)+M355</f>
        <v>45625</v>
      </c>
    </row>
    <row r="356" spans="1:14" ht="15.75" x14ac:dyDescent="0.2">
      <c r="A356" s="38">
        <v>10241</v>
      </c>
      <c r="B356" s="39" t="s">
        <v>28</v>
      </c>
      <c r="C356" s="39" t="s">
        <v>29</v>
      </c>
      <c r="D356" s="39" t="s">
        <v>27</v>
      </c>
      <c r="E356" s="40"/>
      <c r="F356" s="40"/>
      <c r="G356" s="40"/>
      <c r="H356" s="40">
        <v>0</v>
      </c>
      <c r="I356" s="40">
        <v>0</v>
      </c>
      <c r="J356" s="40">
        <v>0</v>
      </c>
      <c r="K356" s="40">
        <v>0</v>
      </c>
      <c r="L356" s="41">
        <v>45505</v>
      </c>
      <c r="M356" s="41">
        <v>45535</v>
      </c>
      <c r="N356" s="41">
        <f>VLOOKUP(A356,Sheet3!$A$2:$AC$5999,4,FALSE)+M356</f>
        <v>45550</v>
      </c>
    </row>
    <row r="357" spans="1:14" ht="15.75" x14ac:dyDescent="0.25">
      <c r="A357" s="42">
        <v>10219</v>
      </c>
      <c r="B357" s="43" t="s">
        <v>30</v>
      </c>
      <c r="C357" s="43" t="s">
        <v>31</v>
      </c>
      <c r="D357" s="43" t="s">
        <v>27</v>
      </c>
      <c r="E357" s="44"/>
      <c r="F357" s="44"/>
      <c r="G357" s="44">
        <v>831414.3</v>
      </c>
      <c r="H357" s="44">
        <v>207853.57500000001</v>
      </c>
      <c r="I357" s="44">
        <v>83141.430000000008</v>
      </c>
      <c r="J357" s="44">
        <v>93534.108750000014</v>
      </c>
      <c r="K357" s="44">
        <v>633953.40375000006</v>
      </c>
      <c r="L357" s="41">
        <v>45505</v>
      </c>
      <c r="M357" s="41">
        <v>45535</v>
      </c>
      <c r="N357" s="41">
        <f>VLOOKUP(A357,Sheet3!$A$2:$AC$5999,4,FALSE)+M357</f>
        <v>45565</v>
      </c>
    </row>
    <row r="358" spans="1:14" ht="15.75" x14ac:dyDescent="0.2">
      <c r="A358" s="38">
        <v>10254</v>
      </c>
      <c r="B358" s="39" t="s">
        <v>32</v>
      </c>
      <c r="C358" s="39" t="s">
        <v>33</v>
      </c>
      <c r="D358" s="39" t="s">
        <v>27</v>
      </c>
      <c r="E358" s="40"/>
      <c r="F358" s="40"/>
      <c r="G358" s="40">
        <v>1292078.6370000001</v>
      </c>
      <c r="H358" s="40">
        <v>258415.72740000003</v>
      </c>
      <c r="I358" s="40">
        <v>129207.86370000002</v>
      </c>
      <c r="J358" s="40">
        <v>155049.43644000002</v>
      </c>
      <c r="K358" s="40">
        <v>1059504.4823400001</v>
      </c>
      <c r="L358" s="41">
        <v>45505</v>
      </c>
      <c r="M358" s="41">
        <v>45535</v>
      </c>
      <c r="N358" s="41">
        <f>VLOOKUP(A358,Sheet3!$A$2:$AC$5999,4,FALSE)+M358</f>
        <v>45580</v>
      </c>
    </row>
    <row r="359" spans="1:14" ht="15.75" x14ac:dyDescent="0.25">
      <c r="A359" s="42">
        <v>10253</v>
      </c>
      <c r="B359" s="43" t="s">
        <v>34</v>
      </c>
      <c r="C359" s="43" t="s">
        <v>33</v>
      </c>
      <c r="D359" s="43" t="s">
        <v>27</v>
      </c>
      <c r="E359" s="44"/>
      <c r="F359" s="44"/>
      <c r="G359" s="44">
        <v>1247264.7420000001</v>
      </c>
      <c r="H359" s="44">
        <v>498905.89680000005</v>
      </c>
      <c r="I359" s="44">
        <v>124726.47420000001</v>
      </c>
      <c r="J359" s="44">
        <v>112253.82678000002</v>
      </c>
      <c r="K359" s="44">
        <v>735886.19778000005</v>
      </c>
      <c r="L359" s="41">
        <v>45505</v>
      </c>
      <c r="M359" s="41">
        <v>45535</v>
      </c>
      <c r="N359" s="41">
        <f>VLOOKUP(A359,Sheet3!$A$2:$AC$5999,4,FALSE)+M359</f>
        <v>45580</v>
      </c>
    </row>
    <row r="360" spans="1:14" ht="15.75" x14ac:dyDescent="0.2">
      <c r="A360" s="38">
        <v>10234</v>
      </c>
      <c r="B360" s="39" t="s">
        <v>35</v>
      </c>
      <c r="C360" s="39" t="s">
        <v>17</v>
      </c>
      <c r="D360" s="39" t="s">
        <v>36</v>
      </c>
      <c r="E360" s="40"/>
      <c r="F360" s="40"/>
      <c r="G360" s="40"/>
      <c r="H360" s="40">
        <v>0</v>
      </c>
      <c r="I360" s="40">
        <v>0</v>
      </c>
      <c r="J360" s="40">
        <v>0</v>
      </c>
      <c r="K360" s="40">
        <v>0</v>
      </c>
      <c r="L360" s="41">
        <v>45505</v>
      </c>
      <c r="M360" s="41">
        <v>45535</v>
      </c>
      <c r="N360" s="41">
        <f>VLOOKUP(A360,Sheet3!$A$2:$AC$5999,4,FALSE)+M360</f>
        <v>45565</v>
      </c>
    </row>
    <row r="361" spans="1:14" ht="15.75" x14ac:dyDescent="0.25">
      <c r="A361" s="42" t="s">
        <v>37</v>
      </c>
      <c r="B361" s="43" t="s">
        <v>37</v>
      </c>
      <c r="C361" s="43" t="s">
        <v>38</v>
      </c>
      <c r="D361" s="43" t="s">
        <v>36</v>
      </c>
      <c r="E361" s="44"/>
      <c r="F361" s="44"/>
      <c r="G361" s="44">
        <v>1600000</v>
      </c>
      <c r="H361" s="44"/>
      <c r="I361" s="44"/>
      <c r="J361" s="44">
        <v>240000</v>
      </c>
      <c r="K361" s="44">
        <v>1840000</v>
      </c>
      <c r="L361" s="41">
        <v>45505</v>
      </c>
      <c r="M361" s="41">
        <v>45535</v>
      </c>
      <c r="N361" s="41">
        <f>VLOOKUP(A361,Sheet3!$A$2:$AC$5999,4,FALSE)+M361</f>
        <v>45565</v>
      </c>
    </row>
    <row r="362" spans="1:14" ht="15.75" x14ac:dyDescent="0.2">
      <c r="A362" s="38">
        <v>10134</v>
      </c>
      <c r="B362" s="39" t="s">
        <v>39</v>
      </c>
      <c r="C362" s="39" t="s">
        <v>40</v>
      </c>
      <c r="D362" s="39" t="s">
        <v>41</v>
      </c>
      <c r="E362" s="40"/>
      <c r="F362" s="40"/>
      <c r="G362" s="40"/>
      <c r="H362" s="40">
        <v>0</v>
      </c>
      <c r="I362" s="40">
        <v>0</v>
      </c>
      <c r="J362" s="40">
        <v>0</v>
      </c>
      <c r="K362" s="40">
        <v>0</v>
      </c>
      <c r="L362" s="41">
        <v>45505</v>
      </c>
      <c r="M362" s="41">
        <v>45535</v>
      </c>
      <c r="N362" s="41">
        <f>VLOOKUP(A362,Sheet3!$A$2:$AC$5999,4,FALSE)+M362</f>
        <v>45580</v>
      </c>
    </row>
    <row r="363" spans="1:14" ht="15.75" x14ac:dyDescent="0.25">
      <c r="A363" s="42">
        <v>10259</v>
      </c>
      <c r="B363" s="43" t="s">
        <v>42</v>
      </c>
      <c r="C363" s="43" t="s">
        <v>43</v>
      </c>
      <c r="D363" s="43" t="s">
        <v>41</v>
      </c>
      <c r="E363" s="44"/>
      <c r="F363" s="44"/>
      <c r="G363" s="44">
        <v>2801791</v>
      </c>
      <c r="H363" s="44">
        <v>280179.10000000003</v>
      </c>
      <c r="I363" s="44">
        <v>28017.910000000003</v>
      </c>
      <c r="J363" s="44">
        <v>378241.78499999997</v>
      </c>
      <c r="K363" s="44">
        <v>2871835.7749999999</v>
      </c>
      <c r="L363" s="41">
        <v>45505</v>
      </c>
      <c r="M363" s="41">
        <v>45535</v>
      </c>
      <c r="N363" s="41">
        <f>VLOOKUP(A363,Sheet3!$A$2:$AC$5999,4,FALSE)+M363</f>
        <v>45565</v>
      </c>
    </row>
    <row r="364" spans="1:14" ht="15.75" x14ac:dyDescent="0.2">
      <c r="A364" s="38">
        <v>10263</v>
      </c>
      <c r="B364" s="39" t="s">
        <v>44</v>
      </c>
      <c r="C364" s="39" t="s">
        <v>17</v>
      </c>
      <c r="D364" s="39" t="s">
        <v>41</v>
      </c>
      <c r="E364" s="40"/>
      <c r="F364" s="40"/>
      <c r="G364" s="40"/>
      <c r="H364" s="40">
        <v>0</v>
      </c>
      <c r="I364" s="40">
        <v>0</v>
      </c>
      <c r="J364" s="40">
        <v>0</v>
      </c>
      <c r="K364" s="40">
        <v>0</v>
      </c>
      <c r="L364" s="41">
        <v>45505</v>
      </c>
      <c r="M364" s="41">
        <v>45535</v>
      </c>
      <c r="N364" s="41">
        <f>VLOOKUP(A364,Sheet3!$A$2:$AC$5999,4,FALSE)+M364</f>
        <v>45565</v>
      </c>
    </row>
    <row r="365" spans="1:14" ht="15.75" x14ac:dyDescent="0.25">
      <c r="A365" s="42">
        <v>10262</v>
      </c>
      <c r="B365" s="43" t="s">
        <v>45</v>
      </c>
      <c r="C365" s="43" t="s">
        <v>46</v>
      </c>
      <c r="D365" s="43" t="s">
        <v>47</v>
      </c>
      <c r="E365" s="44"/>
      <c r="F365" s="44"/>
      <c r="G365" s="44"/>
      <c r="H365" s="44">
        <v>0</v>
      </c>
      <c r="I365" s="44">
        <v>0</v>
      </c>
      <c r="J365" s="44">
        <v>0</v>
      </c>
      <c r="K365" s="44">
        <v>0</v>
      </c>
      <c r="L365" s="41">
        <v>45505</v>
      </c>
      <c r="M365" s="41">
        <v>45535</v>
      </c>
      <c r="N365" s="41">
        <f>VLOOKUP(A365,Sheet3!$A$2:$AC$5999,4,FALSE)+M365</f>
        <v>45549</v>
      </c>
    </row>
    <row r="366" spans="1:14" ht="15.75" x14ac:dyDescent="0.2">
      <c r="A366" s="38">
        <v>10214</v>
      </c>
      <c r="B366" s="39" t="s">
        <v>48</v>
      </c>
      <c r="C366" s="39" t="s">
        <v>49</v>
      </c>
      <c r="D366" s="39" t="s">
        <v>50</v>
      </c>
      <c r="E366" s="40"/>
      <c r="F366" s="40"/>
      <c r="G366" s="40"/>
      <c r="H366" s="40">
        <v>0</v>
      </c>
      <c r="I366" s="40">
        <v>0</v>
      </c>
      <c r="J366" s="40">
        <v>0</v>
      </c>
      <c r="K366" s="40">
        <v>0</v>
      </c>
      <c r="L366" s="41">
        <v>45505</v>
      </c>
      <c r="M366" s="41">
        <v>45535</v>
      </c>
      <c r="N366" s="41">
        <f>VLOOKUP(A366,Sheet3!$A$2:$AC$5999,4,FALSE)+M366</f>
        <v>45565</v>
      </c>
    </row>
    <row r="367" spans="1:14" ht="15.75" x14ac:dyDescent="0.25">
      <c r="A367" s="42">
        <v>10239</v>
      </c>
      <c r="B367" s="43" t="s">
        <v>51</v>
      </c>
      <c r="C367" s="43" t="s">
        <v>52</v>
      </c>
      <c r="D367" s="43" t="s">
        <v>50</v>
      </c>
      <c r="E367" s="44"/>
      <c r="F367" s="44"/>
      <c r="G367" s="44"/>
      <c r="H367" s="44">
        <v>0</v>
      </c>
      <c r="I367" s="44">
        <v>0</v>
      </c>
      <c r="J367" s="44">
        <v>0</v>
      </c>
      <c r="K367" s="44">
        <v>0</v>
      </c>
      <c r="L367" s="41">
        <v>45505</v>
      </c>
      <c r="M367" s="41">
        <v>45535</v>
      </c>
      <c r="N367" s="41">
        <f>VLOOKUP(A367,Sheet3!$A$2:$AC$5999,4,FALSE)+M367</f>
        <v>45565</v>
      </c>
    </row>
    <row r="368" spans="1:14" ht="15.75" x14ac:dyDescent="0.2">
      <c r="A368" s="38">
        <v>10236</v>
      </c>
      <c r="B368" s="39" t="s">
        <v>53</v>
      </c>
      <c r="C368" s="39" t="s">
        <v>54</v>
      </c>
      <c r="D368" s="39" t="s">
        <v>50</v>
      </c>
      <c r="E368" s="40"/>
      <c r="F368" s="40"/>
      <c r="G368" s="40"/>
      <c r="H368" s="40">
        <v>0</v>
      </c>
      <c r="I368" s="40">
        <v>0</v>
      </c>
      <c r="J368" s="40">
        <v>0</v>
      </c>
      <c r="K368" s="40">
        <v>0</v>
      </c>
      <c r="L368" s="41">
        <v>45505</v>
      </c>
      <c r="M368" s="41">
        <v>45535</v>
      </c>
      <c r="N368" s="41">
        <f>VLOOKUP(A368,Sheet3!$A$2:$AC$5999,4,FALSE)+M368</f>
        <v>45565</v>
      </c>
    </row>
    <row r="369" spans="1:14" ht="15.75" x14ac:dyDescent="0.25">
      <c r="A369" s="42">
        <v>10247</v>
      </c>
      <c r="B369" s="43" t="s">
        <v>55</v>
      </c>
      <c r="C369" s="43" t="s">
        <v>56</v>
      </c>
      <c r="D369" s="43" t="s">
        <v>50</v>
      </c>
      <c r="E369" s="44"/>
      <c r="F369" s="44"/>
      <c r="G369" s="44"/>
      <c r="H369" s="44">
        <v>0</v>
      </c>
      <c r="I369" s="44">
        <v>0</v>
      </c>
      <c r="J369" s="44">
        <v>0</v>
      </c>
      <c r="K369" s="44">
        <v>0</v>
      </c>
      <c r="L369" s="41">
        <v>45505</v>
      </c>
      <c r="M369" s="41">
        <v>45535</v>
      </c>
      <c r="N369" s="41">
        <f>VLOOKUP(A369,Sheet3!$A$2:$AC$5999,4,FALSE)+M369</f>
        <v>45542</v>
      </c>
    </row>
    <row r="370" spans="1:14" ht="15.75" x14ac:dyDescent="0.2">
      <c r="A370" s="38">
        <v>10225</v>
      </c>
      <c r="B370" s="39" t="s">
        <v>57</v>
      </c>
      <c r="C370" s="39" t="s">
        <v>17</v>
      </c>
      <c r="D370" s="39" t="s">
        <v>50</v>
      </c>
      <c r="E370" s="40"/>
      <c r="F370" s="40"/>
      <c r="G370" s="40"/>
      <c r="H370" s="40">
        <v>0</v>
      </c>
      <c r="I370" s="40">
        <v>0</v>
      </c>
      <c r="J370" s="40">
        <v>0</v>
      </c>
      <c r="K370" s="40">
        <v>0</v>
      </c>
      <c r="L370" s="41">
        <v>45505</v>
      </c>
      <c r="M370" s="41">
        <v>45535</v>
      </c>
      <c r="N370" s="41">
        <f>VLOOKUP(A370,Sheet3!$A$2:$AC$5999,4,FALSE)+M370</f>
        <v>45565</v>
      </c>
    </row>
    <row r="371" spans="1:14" ht="15.75" x14ac:dyDescent="0.25">
      <c r="A371" s="42">
        <v>10261</v>
      </c>
      <c r="B371" s="43" t="s">
        <v>58</v>
      </c>
      <c r="C371" s="43" t="s">
        <v>59</v>
      </c>
      <c r="D371" s="43" t="s">
        <v>50</v>
      </c>
      <c r="E371" s="44"/>
      <c r="F371" s="44"/>
      <c r="G371" s="44"/>
      <c r="H371" s="44">
        <v>0</v>
      </c>
      <c r="I371" s="44"/>
      <c r="J371" s="44">
        <v>0</v>
      </c>
      <c r="K371" s="44">
        <v>0</v>
      </c>
      <c r="L371" s="41">
        <v>45505</v>
      </c>
      <c r="M371" s="41">
        <v>45535</v>
      </c>
      <c r="N371" s="41">
        <f>VLOOKUP(A371,Sheet3!$A$2:$AC$5999,4,FALSE)+M371</f>
        <v>45580</v>
      </c>
    </row>
    <row r="372" spans="1:14" ht="15.75" x14ac:dyDescent="0.2">
      <c r="A372" s="38">
        <v>10250</v>
      </c>
      <c r="B372" s="39" t="s">
        <v>60</v>
      </c>
      <c r="C372" s="39" t="s">
        <v>52</v>
      </c>
      <c r="D372" s="39" t="s">
        <v>50</v>
      </c>
      <c r="E372" s="40"/>
      <c r="F372" s="40"/>
      <c r="G372" s="40">
        <v>500000</v>
      </c>
      <c r="H372" s="40">
        <v>100000</v>
      </c>
      <c r="I372" s="40">
        <v>50000</v>
      </c>
      <c r="J372" s="40">
        <v>60000</v>
      </c>
      <c r="K372" s="40">
        <v>410000</v>
      </c>
      <c r="L372" s="41">
        <v>45505</v>
      </c>
      <c r="M372" s="41">
        <v>45535</v>
      </c>
      <c r="N372" s="41">
        <f>VLOOKUP(A372,Sheet3!$A$2:$AC$5999,4,FALSE)+M372</f>
        <v>45565</v>
      </c>
    </row>
    <row r="373" spans="1:14" ht="15.75" x14ac:dyDescent="0.25">
      <c r="A373" s="42">
        <v>10249</v>
      </c>
      <c r="B373" s="43" t="s">
        <v>61</v>
      </c>
      <c r="C373" s="43" t="s">
        <v>62</v>
      </c>
      <c r="D373" s="43" t="s">
        <v>50</v>
      </c>
      <c r="E373" s="44"/>
      <c r="F373" s="44"/>
      <c r="G373" s="44">
        <v>1400000</v>
      </c>
      <c r="H373" s="44">
        <v>210000</v>
      </c>
      <c r="I373" s="44">
        <v>140000</v>
      </c>
      <c r="J373" s="44">
        <v>178500</v>
      </c>
      <c r="K373" s="44">
        <v>1228500</v>
      </c>
      <c r="L373" s="41">
        <v>45505</v>
      </c>
      <c r="M373" s="41">
        <v>45535</v>
      </c>
      <c r="N373" s="41">
        <f>VLOOKUP(A373,Sheet3!$A$2:$AC$5999,4,FALSE)+M373</f>
        <v>45556</v>
      </c>
    </row>
    <row r="374" spans="1:14" ht="15.75" x14ac:dyDescent="0.2">
      <c r="A374" s="38">
        <v>10139</v>
      </c>
      <c r="B374" s="39" t="s">
        <v>63</v>
      </c>
      <c r="C374" s="39" t="s">
        <v>64</v>
      </c>
      <c r="D374" s="39" t="s">
        <v>65</v>
      </c>
      <c r="E374" s="40"/>
      <c r="F374" s="40"/>
      <c r="G374" s="40"/>
      <c r="H374" s="40">
        <v>0</v>
      </c>
      <c r="I374" s="40">
        <v>0</v>
      </c>
      <c r="J374" s="40">
        <v>0</v>
      </c>
      <c r="K374" s="40">
        <v>0</v>
      </c>
      <c r="L374" s="41">
        <v>45505</v>
      </c>
      <c r="M374" s="41">
        <v>45535</v>
      </c>
      <c r="N374" s="41">
        <f>VLOOKUP(A374,Sheet3!$A$2:$AC$5999,4,FALSE)+M374</f>
        <v>45580</v>
      </c>
    </row>
    <row r="375" spans="1:14" ht="15.75" x14ac:dyDescent="0.25">
      <c r="A375" s="42">
        <v>10190</v>
      </c>
      <c r="B375" s="43" t="s">
        <v>66</v>
      </c>
      <c r="C375" s="43" t="s">
        <v>67</v>
      </c>
      <c r="D375" s="43" t="s">
        <v>68</v>
      </c>
      <c r="E375" s="44"/>
      <c r="F375" s="44"/>
      <c r="G375" s="44"/>
      <c r="H375" s="44">
        <v>0</v>
      </c>
      <c r="I375" s="44">
        <v>0</v>
      </c>
      <c r="J375" s="44">
        <v>0</v>
      </c>
      <c r="K375" s="44">
        <v>0</v>
      </c>
      <c r="L375" s="41">
        <v>45505</v>
      </c>
      <c r="M375" s="41">
        <v>45535</v>
      </c>
      <c r="N375" s="41">
        <f>VLOOKUP(A375,Sheet3!$A$2:$AC$5999,4,FALSE)+M375</f>
        <v>45565</v>
      </c>
    </row>
    <row r="376" spans="1:14" ht="15.75" x14ac:dyDescent="0.2">
      <c r="A376" s="38">
        <v>10097</v>
      </c>
      <c r="B376" s="39" t="s">
        <v>69</v>
      </c>
      <c r="C376" s="39" t="s">
        <v>70</v>
      </c>
      <c r="D376" s="39" t="s">
        <v>71</v>
      </c>
      <c r="E376" s="40"/>
      <c r="F376" s="40"/>
      <c r="G376" s="40"/>
      <c r="H376" s="40">
        <v>0</v>
      </c>
      <c r="I376" s="40">
        <v>0</v>
      </c>
      <c r="J376" s="40">
        <v>0</v>
      </c>
      <c r="K376" s="40">
        <v>0</v>
      </c>
      <c r="L376" s="41">
        <v>45505</v>
      </c>
      <c r="M376" s="41">
        <v>45535</v>
      </c>
      <c r="N376" s="41">
        <f>VLOOKUP(A376,Sheet3!$A$2:$AC$5999,4,FALSE)+M376</f>
        <v>45625</v>
      </c>
    </row>
    <row r="377" spans="1:14" ht="15.75" x14ac:dyDescent="0.25">
      <c r="A377" s="42">
        <v>10171</v>
      </c>
      <c r="B377" s="43" t="s">
        <v>72</v>
      </c>
      <c r="C377" s="43" t="s">
        <v>73</v>
      </c>
      <c r="D377" s="43" t="s">
        <v>71</v>
      </c>
      <c r="E377" s="44"/>
      <c r="F377" s="44"/>
      <c r="G377" s="44">
        <v>1547395.83</v>
      </c>
      <c r="H377" s="44">
        <v>154739.58300000001</v>
      </c>
      <c r="I377" s="44">
        <v>154739.58300000001</v>
      </c>
      <c r="J377" s="44">
        <v>208898.43704999998</v>
      </c>
      <c r="K377" s="44">
        <v>1446815.1010499999</v>
      </c>
      <c r="L377" s="41">
        <v>45505</v>
      </c>
      <c r="M377" s="41">
        <v>45535</v>
      </c>
      <c r="N377" s="41">
        <f>VLOOKUP(A377,Sheet3!$A$2:$AC$5999,4,FALSE)+M377</f>
        <v>45565</v>
      </c>
    </row>
    <row r="378" spans="1:14" ht="15.75" x14ac:dyDescent="0.2">
      <c r="A378" s="38">
        <v>10233</v>
      </c>
      <c r="B378" s="39" t="s">
        <v>74</v>
      </c>
      <c r="C378" s="39" t="s">
        <v>75</v>
      </c>
      <c r="D378" s="39" t="s">
        <v>71</v>
      </c>
      <c r="E378" s="40"/>
      <c r="F378" s="40"/>
      <c r="G378" s="40"/>
      <c r="H378" s="40">
        <v>0</v>
      </c>
      <c r="I378" s="40">
        <v>0</v>
      </c>
      <c r="J378" s="40">
        <v>0</v>
      </c>
      <c r="K378" s="40">
        <v>0</v>
      </c>
      <c r="L378" s="41">
        <v>45505</v>
      </c>
      <c r="M378" s="41">
        <v>45535</v>
      </c>
      <c r="N378" s="41">
        <f>VLOOKUP(A378,Sheet3!$A$2:$AC$5999,4,FALSE)+M378</f>
        <v>45550</v>
      </c>
    </row>
    <row r="379" spans="1:14" ht="15.75" x14ac:dyDescent="0.25">
      <c r="A379" s="42">
        <v>10222</v>
      </c>
      <c r="B379" s="43" t="s">
        <v>76</v>
      </c>
      <c r="C379" s="43" t="s">
        <v>77</v>
      </c>
      <c r="D379" s="43" t="s">
        <v>71</v>
      </c>
      <c r="E379" s="44"/>
      <c r="F379" s="44"/>
      <c r="G379" s="44"/>
      <c r="H379" s="44">
        <v>0</v>
      </c>
      <c r="I379" s="44">
        <v>0</v>
      </c>
      <c r="J379" s="44">
        <v>0</v>
      </c>
      <c r="K379" s="44">
        <v>0</v>
      </c>
      <c r="L379" s="41">
        <v>45505</v>
      </c>
      <c r="M379" s="41">
        <v>45535</v>
      </c>
      <c r="N379" s="41">
        <f>VLOOKUP(A379,Sheet3!$A$2:$AC$5999,4,FALSE)+M379</f>
        <v>45550</v>
      </c>
    </row>
    <row r="380" spans="1:14" ht="15.75" x14ac:dyDescent="0.2">
      <c r="A380" s="38">
        <v>10230</v>
      </c>
      <c r="B380" s="39" t="s">
        <v>78</v>
      </c>
      <c r="C380" s="39" t="s">
        <v>79</v>
      </c>
      <c r="D380" s="39" t="s">
        <v>71</v>
      </c>
      <c r="E380" s="40"/>
      <c r="F380" s="40"/>
      <c r="G380" s="40"/>
      <c r="H380" s="40">
        <v>0</v>
      </c>
      <c r="I380" s="40">
        <v>0</v>
      </c>
      <c r="J380" s="40">
        <v>0</v>
      </c>
      <c r="K380" s="40">
        <v>0</v>
      </c>
      <c r="L380" s="41">
        <v>45505</v>
      </c>
      <c r="M380" s="41">
        <v>45535</v>
      </c>
      <c r="N380" s="41">
        <f>VLOOKUP(A380,Sheet3!$A$2:$AC$5999,4,FALSE)+M380</f>
        <v>45565</v>
      </c>
    </row>
    <row r="381" spans="1:14" ht="15.75" x14ac:dyDescent="0.25">
      <c r="A381" s="42" t="s">
        <v>80</v>
      </c>
      <c r="B381" s="43" t="s">
        <v>80</v>
      </c>
      <c r="C381" s="43" t="s">
        <v>81</v>
      </c>
      <c r="D381" s="43" t="s">
        <v>71</v>
      </c>
      <c r="E381" s="44"/>
      <c r="F381" s="44"/>
      <c r="G381" s="44"/>
      <c r="H381" s="44">
        <v>0</v>
      </c>
      <c r="I381" s="44">
        <v>0</v>
      </c>
      <c r="J381" s="44">
        <v>0</v>
      </c>
      <c r="K381" s="44">
        <v>0</v>
      </c>
      <c r="L381" s="41">
        <v>45505</v>
      </c>
      <c r="M381" s="41">
        <v>45535</v>
      </c>
      <c r="N381" s="41">
        <f>VLOOKUP(A381,Sheet3!$A$2:$AC$5999,4,FALSE)+M381</f>
        <v>45565</v>
      </c>
    </row>
    <row r="382" spans="1:14" ht="15.75" x14ac:dyDescent="0.2">
      <c r="A382" s="38">
        <v>10179</v>
      </c>
      <c r="B382" s="39" t="s">
        <v>82</v>
      </c>
      <c r="C382" s="39" t="s">
        <v>83</v>
      </c>
      <c r="D382" s="39" t="s">
        <v>84</v>
      </c>
      <c r="E382" s="40"/>
      <c r="F382" s="40"/>
      <c r="G382" s="40"/>
      <c r="H382" s="40">
        <v>0</v>
      </c>
      <c r="I382" s="40">
        <v>0</v>
      </c>
      <c r="J382" s="40">
        <v>0</v>
      </c>
      <c r="K382" s="40">
        <v>0</v>
      </c>
      <c r="L382" s="41">
        <v>45505</v>
      </c>
      <c r="M382" s="41">
        <v>45535</v>
      </c>
      <c r="N382" s="41">
        <f>VLOOKUP(A382,Sheet3!$A$2:$AC$5999,4,FALSE)+M382</f>
        <v>45565</v>
      </c>
    </row>
    <row r="383" spans="1:14" ht="15.75" x14ac:dyDescent="0.25">
      <c r="A383" s="42">
        <v>10183</v>
      </c>
      <c r="B383" s="43" t="s">
        <v>85</v>
      </c>
      <c r="C383" s="43" t="s">
        <v>86</v>
      </c>
      <c r="D383" s="43" t="s">
        <v>84</v>
      </c>
      <c r="E383" s="44"/>
      <c r="F383" s="44"/>
      <c r="G383" s="44"/>
      <c r="H383" s="44">
        <v>0</v>
      </c>
      <c r="I383" s="44">
        <v>0</v>
      </c>
      <c r="J383" s="44">
        <v>0</v>
      </c>
      <c r="K383" s="44">
        <v>0</v>
      </c>
      <c r="L383" s="41">
        <v>45505</v>
      </c>
      <c r="M383" s="41">
        <v>45535</v>
      </c>
      <c r="N383" s="41">
        <f>VLOOKUP(A383,Sheet3!$A$2:$AC$5999,4,FALSE)+M383</f>
        <v>45565</v>
      </c>
    </row>
    <row r="384" spans="1:14" ht="15.75" x14ac:dyDescent="0.2">
      <c r="A384" s="38">
        <v>10156</v>
      </c>
      <c r="B384" s="39" t="s">
        <v>87</v>
      </c>
      <c r="C384" s="39" t="s">
        <v>88</v>
      </c>
      <c r="D384" s="39" t="s">
        <v>84</v>
      </c>
      <c r="E384" s="40"/>
      <c r="F384" s="40"/>
      <c r="G384" s="40"/>
      <c r="H384" s="40">
        <v>0</v>
      </c>
      <c r="I384" s="40">
        <v>0</v>
      </c>
      <c r="J384" s="40">
        <v>0</v>
      </c>
      <c r="K384" s="40">
        <v>0</v>
      </c>
      <c r="L384" s="41">
        <v>45505</v>
      </c>
      <c r="M384" s="41">
        <v>45535</v>
      </c>
      <c r="N384" s="41">
        <f>VLOOKUP(A384,Sheet3!$A$2:$AC$5999,4,FALSE)+M384</f>
        <v>45565</v>
      </c>
    </row>
    <row r="385" spans="1:14" ht="15.75" x14ac:dyDescent="0.25">
      <c r="A385" s="42">
        <v>10147</v>
      </c>
      <c r="B385" s="43" t="s">
        <v>89</v>
      </c>
      <c r="C385" s="43" t="s">
        <v>90</v>
      </c>
      <c r="D385" s="43" t="s">
        <v>84</v>
      </c>
      <c r="E385" s="44"/>
      <c r="F385" s="44"/>
      <c r="G385" s="44"/>
      <c r="H385" s="44">
        <v>0</v>
      </c>
      <c r="I385" s="44">
        <v>0</v>
      </c>
      <c r="J385" s="44">
        <v>0</v>
      </c>
      <c r="K385" s="44">
        <v>0</v>
      </c>
      <c r="L385" s="41">
        <v>45505</v>
      </c>
      <c r="M385" s="41">
        <v>45535</v>
      </c>
      <c r="N385" s="41">
        <f>VLOOKUP(A385,Sheet3!$A$2:$AC$5999,4,FALSE)+M385</f>
        <v>45565</v>
      </c>
    </row>
    <row r="386" spans="1:14" ht="15.75" x14ac:dyDescent="0.2">
      <c r="A386" s="38">
        <v>10168</v>
      </c>
      <c r="B386" s="39" t="s">
        <v>91</v>
      </c>
      <c r="C386" s="39" t="s">
        <v>92</v>
      </c>
      <c r="D386" s="39" t="s">
        <v>84</v>
      </c>
      <c r="E386" s="40"/>
      <c r="F386" s="40"/>
      <c r="G386" s="40"/>
      <c r="H386" s="40">
        <v>0</v>
      </c>
      <c r="I386" s="40">
        <v>0</v>
      </c>
      <c r="J386" s="40">
        <v>0</v>
      </c>
      <c r="K386" s="40">
        <v>0</v>
      </c>
      <c r="L386" s="41">
        <v>45505</v>
      </c>
      <c r="M386" s="41">
        <v>45535</v>
      </c>
      <c r="N386" s="41">
        <f>VLOOKUP(A386,Sheet3!$A$2:$AC$5999,4,FALSE)+M386</f>
        <v>45565</v>
      </c>
    </row>
    <row r="387" spans="1:14" ht="15.75" x14ac:dyDescent="0.25">
      <c r="A387" s="42">
        <v>10208</v>
      </c>
      <c r="B387" s="43" t="s">
        <v>93</v>
      </c>
      <c r="C387" s="43" t="s">
        <v>21</v>
      </c>
      <c r="D387" s="43" t="s">
        <v>84</v>
      </c>
      <c r="E387" s="44"/>
      <c r="F387" s="44"/>
      <c r="G387" s="44"/>
      <c r="H387" s="44">
        <v>0</v>
      </c>
      <c r="I387" s="44">
        <v>0</v>
      </c>
      <c r="J387" s="44">
        <v>0</v>
      </c>
      <c r="K387" s="44">
        <v>0</v>
      </c>
      <c r="L387" s="41">
        <v>45505</v>
      </c>
      <c r="M387" s="41">
        <v>45535</v>
      </c>
      <c r="N387" s="41">
        <f>VLOOKUP(A387,Sheet3!$A$2:$AC$5999,4,FALSE)+M387</f>
        <v>45565</v>
      </c>
    </row>
    <row r="388" spans="1:14" ht="15.75" x14ac:dyDescent="0.2">
      <c r="A388" s="38" t="s">
        <v>94</v>
      </c>
      <c r="B388" s="39" t="s">
        <v>94</v>
      </c>
      <c r="C388" s="39"/>
      <c r="D388" s="39" t="s">
        <v>84</v>
      </c>
      <c r="E388" s="40"/>
      <c r="F388" s="40"/>
      <c r="G388" s="40"/>
      <c r="H388" s="40">
        <v>0</v>
      </c>
      <c r="I388" s="40">
        <v>0</v>
      </c>
      <c r="J388" s="40">
        <v>0</v>
      </c>
      <c r="K388" s="40">
        <v>0</v>
      </c>
      <c r="L388" s="41">
        <v>45505</v>
      </c>
      <c r="M388" s="41">
        <v>45535</v>
      </c>
      <c r="N388" s="41">
        <f>VLOOKUP(A388,Sheet3!$A$2:$AC$5999,4,FALSE)+M388</f>
        <v>45565</v>
      </c>
    </row>
    <row r="389" spans="1:14" ht="15.75" x14ac:dyDescent="0.25">
      <c r="A389" s="42">
        <v>10248</v>
      </c>
      <c r="B389" s="43" t="s">
        <v>95</v>
      </c>
      <c r="C389" s="43" t="s">
        <v>17</v>
      </c>
      <c r="D389" s="43" t="s">
        <v>96</v>
      </c>
      <c r="E389" s="44"/>
      <c r="F389" s="44"/>
      <c r="G389" s="44"/>
      <c r="H389" s="44">
        <v>0</v>
      </c>
      <c r="I389" s="44">
        <v>0</v>
      </c>
      <c r="J389" s="44">
        <v>0</v>
      </c>
      <c r="K389" s="44">
        <v>0</v>
      </c>
      <c r="L389" s="41">
        <v>45505</v>
      </c>
      <c r="M389" s="41">
        <v>45535</v>
      </c>
      <c r="N389" s="41">
        <f>VLOOKUP(A389,Sheet3!$A$2:$AC$5999,4,FALSE)+M389</f>
        <v>45565</v>
      </c>
    </row>
    <row r="390" spans="1:14" ht="15.75" x14ac:dyDescent="0.2">
      <c r="A390" s="38">
        <v>10229</v>
      </c>
      <c r="B390" s="39" t="s">
        <v>97</v>
      </c>
      <c r="C390" s="39" t="s">
        <v>98</v>
      </c>
      <c r="D390" s="39"/>
      <c r="E390" s="40"/>
      <c r="F390" s="40"/>
      <c r="G390" s="40"/>
      <c r="H390" s="40"/>
      <c r="I390" s="40"/>
      <c r="J390" s="40">
        <v>0</v>
      </c>
      <c r="K390" s="40">
        <v>0</v>
      </c>
      <c r="L390" s="41">
        <v>45505</v>
      </c>
      <c r="M390" s="41">
        <v>45535</v>
      </c>
      <c r="N390" s="41">
        <f>VLOOKUP(A390,Sheet3!$A$2:$AC$5999,4,FALSE)+M390</f>
        <v>45565</v>
      </c>
    </row>
    <row r="391" spans="1:14" ht="15.75" x14ac:dyDescent="0.25">
      <c r="A391" s="42">
        <v>10238</v>
      </c>
      <c r="B391" s="43" t="s">
        <v>99</v>
      </c>
      <c r="C391" s="43" t="s">
        <v>100</v>
      </c>
      <c r="D391" s="43"/>
      <c r="E391" s="44"/>
      <c r="F391" s="44"/>
      <c r="G391" s="44"/>
      <c r="H391" s="44">
        <v>0</v>
      </c>
      <c r="I391" s="44">
        <v>0</v>
      </c>
      <c r="J391" s="44">
        <v>0</v>
      </c>
      <c r="K391" s="44">
        <v>0</v>
      </c>
      <c r="L391" s="41">
        <v>45505</v>
      </c>
      <c r="M391" s="41">
        <v>45535</v>
      </c>
      <c r="N391" s="41">
        <f>VLOOKUP(A391,Sheet3!$A$2:$AC$5999,4,FALSE)+M391</f>
        <v>45550</v>
      </c>
    </row>
    <row r="392" spans="1:14" ht="15.75" x14ac:dyDescent="0.2">
      <c r="A392" s="46">
        <v>10264</v>
      </c>
      <c r="B392" s="39" t="s">
        <v>101</v>
      </c>
      <c r="C392" s="39" t="s">
        <v>102</v>
      </c>
      <c r="D392" s="39"/>
      <c r="E392" s="40"/>
      <c r="F392" s="40"/>
      <c r="G392" s="40">
        <v>5490720.8000000007</v>
      </c>
      <c r="H392" s="40">
        <v>1647216.2400000002</v>
      </c>
      <c r="I392" s="40">
        <v>549072.08000000007</v>
      </c>
      <c r="J392" s="40">
        <v>576525.68400000001</v>
      </c>
      <c r="K392" s="40">
        <v>3870958.1640000003</v>
      </c>
      <c r="L392" s="41">
        <v>45505</v>
      </c>
      <c r="M392" s="41">
        <v>45535</v>
      </c>
      <c r="N392" s="41">
        <f>VLOOKUP(A392,Sheet3!$A$2:$AC$5999,4,FALSE)+M392</f>
        <v>45565</v>
      </c>
    </row>
    <row r="393" spans="1:14" ht="15.75" x14ac:dyDescent="0.25">
      <c r="A393" s="42">
        <v>10265</v>
      </c>
      <c r="B393" s="43" t="s">
        <v>103</v>
      </c>
      <c r="C393" s="43" t="s">
        <v>102</v>
      </c>
      <c r="D393" s="43"/>
      <c r="E393" s="44"/>
      <c r="F393" s="44"/>
      <c r="G393" s="44">
        <v>4497301.8</v>
      </c>
      <c r="H393" s="44">
        <v>1349190.5399999998</v>
      </c>
      <c r="I393" s="44">
        <v>449730.18</v>
      </c>
      <c r="J393" s="44">
        <v>472216.68899999995</v>
      </c>
      <c r="K393" s="44">
        <v>3170597.7689999994</v>
      </c>
      <c r="L393" s="41">
        <v>45505</v>
      </c>
      <c r="M393" s="41">
        <v>45535</v>
      </c>
      <c r="N393" s="41">
        <f>VLOOKUP(A393,Sheet3!$A$2:$AC$5999,4,FALSE)+M393</f>
        <v>45565</v>
      </c>
    </row>
    <row r="394" spans="1:14" ht="15.75" x14ac:dyDescent="0.2">
      <c r="A394" s="38">
        <v>10077</v>
      </c>
      <c r="B394" s="39" t="s">
        <v>5</v>
      </c>
      <c r="C394" s="39" t="s">
        <v>6</v>
      </c>
      <c r="D394" s="39" t="s">
        <v>7</v>
      </c>
      <c r="E394" s="40"/>
      <c r="F394" s="40"/>
      <c r="G394" s="40"/>
      <c r="H394" s="40">
        <v>0</v>
      </c>
      <c r="I394" s="40">
        <v>0</v>
      </c>
      <c r="J394" s="40">
        <v>0</v>
      </c>
      <c r="K394" s="40">
        <v>0</v>
      </c>
      <c r="L394" s="41">
        <v>45536</v>
      </c>
      <c r="M394" s="41">
        <v>45565</v>
      </c>
      <c r="N394" s="41">
        <f>VLOOKUP(A394,Sheet3!$A$2:$AC$5999,4,FALSE)+M394</f>
        <v>45572</v>
      </c>
    </row>
    <row r="395" spans="1:14" ht="15.75" x14ac:dyDescent="0.25">
      <c r="A395" s="42">
        <v>10137</v>
      </c>
      <c r="B395" s="43" t="s">
        <v>8</v>
      </c>
      <c r="C395" s="43" t="s">
        <v>9</v>
      </c>
      <c r="D395" s="43" t="s">
        <v>7</v>
      </c>
      <c r="E395" s="44"/>
      <c r="F395" s="44"/>
      <c r="G395" s="44"/>
      <c r="H395" s="44"/>
      <c r="I395" s="44">
        <v>0</v>
      </c>
      <c r="J395" s="44">
        <v>0</v>
      </c>
      <c r="K395" s="44">
        <v>0</v>
      </c>
      <c r="L395" s="41">
        <v>45536</v>
      </c>
      <c r="M395" s="41">
        <v>45565</v>
      </c>
      <c r="N395" s="41">
        <f>VLOOKUP(A395,Sheet3!$A$2:$AC$5999,4,FALSE)+M395</f>
        <v>45595</v>
      </c>
    </row>
    <row r="396" spans="1:14" ht="15.75" x14ac:dyDescent="0.2">
      <c r="A396" s="38">
        <v>10245</v>
      </c>
      <c r="B396" s="39" t="s">
        <v>10</v>
      </c>
      <c r="C396" s="39" t="s">
        <v>11</v>
      </c>
      <c r="D396" s="39" t="s">
        <v>7</v>
      </c>
      <c r="E396" s="40"/>
      <c r="F396" s="40"/>
      <c r="G396" s="40"/>
      <c r="H396" s="40">
        <v>0</v>
      </c>
      <c r="I396" s="40">
        <v>0</v>
      </c>
      <c r="J396" s="40">
        <v>0</v>
      </c>
      <c r="K396" s="40">
        <v>0</v>
      </c>
      <c r="L396" s="41">
        <v>45536</v>
      </c>
      <c r="M396" s="41">
        <v>45565</v>
      </c>
      <c r="N396" s="41">
        <f>VLOOKUP(A396,Sheet3!$A$2:$AC$5999,4,FALSE)+M396</f>
        <v>45580</v>
      </c>
    </row>
    <row r="397" spans="1:14" ht="15.75" x14ac:dyDescent="0.25">
      <c r="A397" s="42">
        <v>10251</v>
      </c>
      <c r="B397" s="43" t="s">
        <v>12</v>
      </c>
      <c r="C397" s="43" t="s">
        <v>13</v>
      </c>
      <c r="D397" s="43" t="s">
        <v>7</v>
      </c>
      <c r="E397" s="44"/>
      <c r="F397" s="44"/>
      <c r="G397" s="44"/>
      <c r="H397" s="44">
        <v>0</v>
      </c>
      <c r="I397" s="44">
        <v>0</v>
      </c>
      <c r="J397" s="44">
        <v>0</v>
      </c>
      <c r="K397" s="44">
        <v>0</v>
      </c>
      <c r="L397" s="41">
        <v>45536</v>
      </c>
      <c r="M397" s="41">
        <v>45565</v>
      </c>
      <c r="N397" s="41">
        <f>VLOOKUP(A397,Sheet3!$A$2:$AC$5999,4,FALSE)+M397</f>
        <v>45655</v>
      </c>
    </row>
    <row r="398" spans="1:14" ht="15.75" x14ac:dyDescent="0.2">
      <c r="A398" s="38">
        <v>10240</v>
      </c>
      <c r="B398" s="39" t="s">
        <v>14</v>
      </c>
      <c r="C398" s="39" t="s">
        <v>15</v>
      </c>
      <c r="D398" s="39" t="s">
        <v>7</v>
      </c>
      <c r="E398" s="40"/>
      <c r="F398" s="40"/>
      <c r="G398" s="40">
        <v>390500</v>
      </c>
      <c r="H398" s="40">
        <v>117150</v>
      </c>
      <c r="I398" s="40"/>
      <c r="J398" s="40">
        <v>41002.5</v>
      </c>
      <c r="K398" s="40">
        <v>314352.5</v>
      </c>
      <c r="L398" s="41">
        <v>45536</v>
      </c>
      <c r="M398" s="41">
        <v>45565</v>
      </c>
      <c r="N398" s="41">
        <f>VLOOKUP(A398,Sheet3!$A$2:$AC$5999,4,FALSE)+M398</f>
        <v>45572</v>
      </c>
    </row>
    <row r="399" spans="1:14" ht="15.75" x14ac:dyDescent="0.25">
      <c r="A399" s="42">
        <v>10012</v>
      </c>
      <c r="B399" s="43" t="s">
        <v>16</v>
      </c>
      <c r="C399" s="43" t="s">
        <v>17</v>
      </c>
      <c r="D399" s="43" t="s">
        <v>18</v>
      </c>
      <c r="E399" s="44"/>
      <c r="F399" s="44"/>
      <c r="G399" s="44"/>
      <c r="H399" s="44">
        <v>0</v>
      </c>
      <c r="I399" s="44">
        <v>0</v>
      </c>
      <c r="J399" s="44">
        <v>0</v>
      </c>
      <c r="K399" s="44">
        <v>0</v>
      </c>
      <c r="L399" s="41">
        <v>45536</v>
      </c>
      <c r="M399" s="41">
        <v>45565</v>
      </c>
      <c r="N399" s="41">
        <f>VLOOKUP(A399,Sheet3!$A$2:$AC$5999,4,FALSE)+M399</f>
        <v>45595</v>
      </c>
    </row>
    <row r="400" spans="1:14" ht="15.75" x14ac:dyDescent="0.2">
      <c r="A400" s="38">
        <v>10138</v>
      </c>
      <c r="B400" s="39" t="s">
        <v>19</v>
      </c>
      <c r="C400" s="39" t="s">
        <v>6</v>
      </c>
      <c r="D400" s="39" t="s">
        <v>18</v>
      </c>
      <c r="E400" s="40"/>
      <c r="F400" s="40"/>
      <c r="G400" s="40"/>
      <c r="H400" s="40">
        <v>0</v>
      </c>
      <c r="I400" s="40">
        <v>0</v>
      </c>
      <c r="J400" s="40">
        <v>0</v>
      </c>
      <c r="K400" s="40">
        <v>0</v>
      </c>
      <c r="L400" s="41">
        <v>45536</v>
      </c>
      <c r="M400" s="41">
        <v>45565</v>
      </c>
      <c r="N400" s="41">
        <f>VLOOKUP(A400,Sheet3!$A$2:$AC$5999,4,FALSE)+M400</f>
        <v>45572</v>
      </c>
    </row>
    <row r="401" spans="1:14" ht="15.75" x14ac:dyDescent="0.25">
      <c r="A401" s="42">
        <v>10088</v>
      </c>
      <c r="B401" s="43" t="s">
        <v>20</v>
      </c>
      <c r="C401" s="43" t="s">
        <v>21</v>
      </c>
      <c r="D401" s="43" t="s">
        <v>18</v>
      </c>
      <c r="E401" s="44"/>
      <c r="F401" s="44"/>
      <c r="G401" s="44"/>
      <c r="H401" s="44"/>
      <c r="I401" s="44">
        <v>0</v>
      </c>
      <c r="J401" s="44">
        <v>0</v>
      </c>
      <c r="K401" s="44">
        <v>0</v>
      </c>
      <c r="L401" s="41">
        <v>45536</v>
      </c>
      <c r="M401" s="41">
        <v>45565</v>
      </c>
      <c r="N401" s="41">
        <f>VLOOKUP(A401,Sheet3!$A$2:$AC$5999,4,FALSE)+M401</f>
        <v>45595</v>
      </c>
    </row>
    <row r="402" spans="1:14" ht="15.75" x14ac:dyDescent="0.2">
      <c r="A402" s="38">
        <v>10088</v>
      </c>
      <c r="B402" s="39" t="s">
        <v>22</v>
      </c>
      <c r="C402" s="39" t="s">
        <v>21</v>
      </c>
      <c r="D402" s="39" t="s">
        <v>18</v>
      </c>
      <c r="E402" s="40"/>
      <c r="F402" s="40"/>
      <c r="G402" s="40"/>
      <c r="H402" s="40"/>
      <c r="I402" s="40">
        <v>0</v>
      </c>
      <c r="J402" s="40">
        <v>0</v>
      </c>
      <c r="K402" s="40">
        <v>0</v>
      </c>
      <c r="L402" s="41">
        <v>45536</v>
      </c>
      <c r="M402" s="41">
        <v>45565</v>
      </c>
      <c r="N402" s="41">
        <f>VLOOKUP(A402,Sheet3!$A$2:$AC$5999,4,FALSE)+M402</f>
        <v>45595</v>
      </c>
    </row>
    <row r="403" spans="1:14" ht="15.75" x14ac:dyDescent="0.25">
      <c r="A403" s="42">
        <v>10256</v>
      </c>
      <c r="B403" s="43" t="s">
        <v>23</v>
      </c>
      <c r="C403" s="43" t="s">
        <v>24</v>
      </c>
      <c r="D403" s="43" t="s">
        <v>18</v>
      </c>
      <c r="E403" s="44"/>
      <c r="F403" s="44"/>
      <c r="G403" s="44">
        <v>4000000</v>
      </c>
      <c r="H403" s="44">
        <v>800000</v>
      </c>
      <c r="I403" s="44">
        <v>400000</v>
      </c>
      <c r="J403" s="44">
        <v>480000</v>
      </c>
      <c r="K403" s="44">
        <v>3280000</v>
      </c>
      <c r="L403" s="41">
        <v>45536</v>
      </c>
      <c r="M403" s="41">
        <v>45565</v>
      </c>
      <c r="N403" s="41">
        <f>VLOOKUP(A403,Sheet3!$A$2:$AC$5999,4,FALSE)+M403</f>
        <v>45579</v>
      </c>
    </row>
    <row r="404" spans="1:14" ht="15.75" x14ac:dyDescent="0.2">
      <c r="A404" s="38">
        <v>10080</v>
      </c>
      <c r="B404" s="39" t="s">
        <v>25</v>
      </c>
      <c r="C404" s="39" t="s">
        <v>26</v>
      </c>
      <c r="D404" s="39" t="s">
        <v>27</v>
      </c>
      <c r="E404" s="40"/>
      <c r="F404" s="40"/>
      <c r="G404" s="40"/>
      <c r="H404" s="40">
        <v>0</v>
      </c>
      <c r="I404" s="40">
        <v>0</v>
      </c>
      <c r="J404" s="40">
        <v>0</v>
      </c>
      <c r="K404" s="40">
        <v>0</v>
      </c>
      <c r="L404" s="41">
        <v>45536</v>
      </c>
      <c r="M404" s="41">
        <v>45565</v>
      </c>
      <c r="N404" s="41">
        <f>VLOOKUP(A404,Sheet3!$A$2:$AC$5999,4,FALSE)+M404</f>
        <v>45655</v>
      </c>
    </row>
    <row r="405" spans="1:14" ht="15.75" x14ac:dyDescent="0.25">
      <c r="A405" s="42">
        <v>10241</v>
      </c>
      <c r="B405" s="43" t="s">
        <v>28</v>
      </c>
      <c r="C405" s="43" t="s">
        <v>29</v>
      </c>
      <c r="D405" s="43" t="s">
        <v>27</v>
      </c>
      <c r="E405" s="44"/>
      <c r="F405" s="44"/>
      <c r="G405" s="44"/>
      <c r="H405" s="44">
        <v>0</v>
      </c>
      <c r="I405" s="44">
        <v>0</v>
      </c>
      <c r="J405" s="44">
        <v>0</v>
      </c>
      <c r="K405" s="44">
        <v>0</v>
      </c>
      <c r="L405" s="41">
        <v>45536</v>
      </c>
      <c r="M405" s="41">
        <v>45565</v>
      </c>
      <c r="N405" s="41">
        <f>VLOOKUP(A405,Sheet3!$A$2:$AC$5999,4,FALSE)+M405</f>
        <v>45580</v>
      </c>
    </row>
    <row r="406" spans="1:14" ht="15.75" x14ac:dyDescent="0.2">
      <c r="A406" s="38">
        <v>10219</v>
      </c>
      <c r="B406" s="39" t="s">
        <v>30</v>
      </c>
      <c r="C406" s="39" t="s">
        <v>31</v>
      </c>
      <c r="D406" s="39" t="s">
        <v>27</v>
      </c>
      <c r="E406" s="40"/>
      <c r="F406" s="40"/>
      <c r="G406" s="40">
        <v>831414.3</v>
      </c>
      <c r="H406" s="40">
        <v>207853.57500000001</v>
      </c>
      <c r="I406" s="40">
        <v>83141.430000000008</v>
      </c>
      <c r="J406" s="40">
        <v>93534.108750000014</v>
      </c>
      <c r="K406" s="40">
        <v>633953.40375000006</v>
      </c>
      <c r="L406" s="41">
        <v>45536</v>
      </c>
      <c r="M406" s="41">
        <v>45565</v>
      </c>
      <c r="N406" s="41">
        <f>VLOOKUP(A406,Sheet3!$A$2:$AC$5999,4,FALSE)+M406</f>
        <v>45595</v>
      </c>
    </row>
    <row r="407" spans="1:14" ht="15.75" x14ac:dyDescent="0.25">
      <c r="A407" s="42">
        <v>10254</v>
      </c>
      <c r="B407" s="43" t="s">
        <v>32</v>
      </c>
      <c r="C407" s="43" t="s">
        <v>33</v>
      </c>
      <c r="D407" s="43" t="s">
        <v>27</v>
      </c>
      <c r="E407" s="44"/>
      <c r="F407" s="44"/>
      <c r="G407" s="44">
        <v>1292078.6370000001</v>
      </c>
      <c r="H407" s="44">
        <v>258415.72740000003</v>
      </c>
      <c r="I407" s="44">
        <v>129207.86370000002</v>
      </c>
      <c r="J407" s="44">
        <v>155049.43644000002</v>
      </c>
      <c r="K407" s="44">
        <v>1059504.4823400001</v>
      </c>
      <c r="L407" s="41">
        <v>45536</v>
      </c>
      <c r="M407" s="41">
        <v>45565</v>
      </c>
      <c r="N407" s="41">
        <f>VLOOKUP(A407,Sheet3!$A$2:$AC$5999,4,FALSE)+M407</f>
        <v>45610</v>
      </c>
    </row>
    <row r="408" spans="1:14" ht="15.75" x14ac:dyDescent="0.2">
      <c r="A408" s="38">
        <v>10253</v>
      </c>
      <c r="B408" s="39" t="s">
        <v>34</v>
      </c>
      <c r="C408" s="39" t="s">
        <v>33</v>
      </c>
      <c r="D408" s="39" t="s">
        <v>27</v>
      </c>
      <c r="E408" s="40"/>
      <c r="F408" s="40"/>
      <c r="G408" s="40">
        <v>1247264.7420000001</v>
      </c>
      <c r="H408" s="40">
        <v>498905.89680000005</v>
      </c>
      <c r="I408" s="40">
        <v>124726.47420000001</v>
      </c>
      <c r="J408" s="40">
        <v>112253.82678000002</v>
      </c>
      <c r="K408" s="40">
        <v>735886.19778000005</v>
      </c>
      <c r="L408" s="41">
        <v>45536</v>
      </c>
      <c r="M408" s="41">
        <v>45565</v>
      </c>
      <c r="N408" s="41">
        <f>VLOOKUP(A408,Sheet3!$A$2:$AC$5999,4,FALSE)+M408</f>
        <v>45610</v>
      </c>
    </row>
    <row r="409" spans="1:14" ht="15.75" x14ac:dyDescent="0.25">
      <c r="A409" s="42">
        <v>10234</v>
      </c>
      <c r="B409" s="43" t="s">
        <v>35</v>
      </c>
      <c r="C409" s="43" t="s">
        <v>17</v>
      </c>
      <c r="D409" s="43" t="s">
        <v>36</v>
      </c>
      <c r="E409" s="44"/>
      <c r="F409" s="44"/>
      <c r="G409" s="44"/>
      <c r="H409" s="44">
        <v>0</v>
      </c>
      <c r="I409" s="44">
        <v>0</v>
      </c>
      <c r="J409" s="44">
        <v>0</v>
      </c>
      <c r="K409" s="44">
        <v>0</v>
      </c>
      <c r="L409" s="41">
        <v>45536</v>
      </c>
      <c r="M409" s="41">
        <v>45565</v>
      </c>
      <c r="N409" s="41">
        <f>VLOOKUP(A409,Sheet3!$A$2:$AC$5999,4,FALSE)+M409</f>
        <v>45595</v>
      </c>
    </row>
    <row r="410" spans="1:14" ht="15.75" x14ac:dyDescent="0.2">
      <c r="A410" s="38" t="s">
        <v>37</v>
      </c>
      <c r="B410" s="39" t="s">
        <v>37</v>
      </c>
      <c r="C410" s="39" t="s">
        <v>38</v>
      </c>
      <c r="D410" s="39" t="s">
        <v>36</v>
      </c>
      <c r="E410" s="40"/>
      <c r="F410" s="40"/>
      <c r="G410" s="40">
        <v>1600000</v>
      </c>
      <c r="H410" s="40"/>
      <c r="I410" s="40"/>
      <c r="J410" s="40">
        <v>240000</v>
      </c>
      <c r="K410" s="40">
        <v>1840000</v>
      </c>
      <c r="L410" s="41">
        <v>45536</v>
      </c>
      <c r="M410" s="41">
        <v>45565</v>
      </c>
      <c r="N410" s="41">
        <f>VLOOKUP(A410,Sheet3!$A$2:$AC$5999,4,FALSE)+M410</f>
        <v>45595</v>
      </c>
    </row>
    <row r="411" spans="1:14" ht="15.75" x14ac:dyDescent="0.25">
      <c r="A411" s="42">
        <v>10134</v>
      </c>
      <c r="B411" s="43" t="s">
        <v>39</v>
      </c>
      <c r="C411" s="43" t="s">
        <v>40</v>
      </c>
      <c r="D411" s="43" t="s">
        <v>41</v>
      </c>
      <c r="E411" s="44"/>
      <c r="F411" s="44"/>
      <c r="G411" s="44"/>
      <c r="H411" s="44">
        <v>0</v>
      </c>
      <c r="I411" s="44">
        <v>0</v>
      </c>
      <c r="J411" s="44">
        <v>0</v>
      </c>
      <c r="K411" s="44">
        <v>0</v>
      </c>
      <c r="L411" s="41">
        <v>45536</v>
      </c>
      <c r="M411" s="41">
        <v>45565</v>
      </c>
      <c r="N411" s="41">
        <f>VLOOKUP(A411,Sheet3!$A$2:$AC$5999,4,FALSE)+M411</f>
        <v>45610</v>
      </c>
    </row>
    <row r="412" spans="1:14" ht="15.75" x14ac:dyDescent="0.2">
      <c r="A412" s="38">
        <v>10259</v>
      </c>
      <c r="B412" s="39" t="s">
        <v>42</v>
      </c>
      <c r="C412" s="39" t="s">
        <v>43</v>
      </c>
      <c r="D412" s="39" t="s">
        <v>41</v>
      </c>
      <c r="E412" s="40"/>
      <c r="F412" s="40"/>
      <c r="G412" s="40">
        <v>2591593</v>
      </c>
      <c r="H412" s="40">
        <v>259159.30000000002</v>
      </c>
      <c r="I412" s="40">
        <v>25915.930000000004</v>
      </c>
      <c r="J412" s="40">
        <v>349865.05499999999</v>
      </c>
      <c r="K412" s="40">
        <v>2656382.8250000002</v>
      </c>
      <c r="L412" s="41">
        <v>45536</v>
      </c>
      <c r="M412" s="41">
        <v>45565</v>
      </c>
      <c r="N412" s="41">
        <f>VLOOKUP(A412,Sheet3!$A$2:$AC$5999,4,FALSE)+M412</f>
        <v>45595</v>
      </c>
    </row>
    <row r="413" spans="1:14" ht="15.75" x14ac:dyDescent="0.25">
      <c r="A413" s="42">
        <v>10263</v>
      </c>
      <c r="B413" s="43" t="s">
        <v>44</v>
      </c>
      <c r="C413" s="43" t="s">
        <v>17</v>
      </c>
      <c r="D413" s="43" t="s">
        <v>41</v>
      </c>
      <c r="E413" s="44"/>
      <c r="F413" s="44"/>
      <c r="G413" s="44"/>
      <c r="H413" s="44">
        <v>0</v>
      </c>
      <c r="I413" s="44">
        <v>0</v>
      </c>
      <c r="J413" s="44">
        <v>0</v>
      </c>
      <c r="K413" s="44">
        <v>0</v>
      </c>
      <c r="L413" s="41">
        <v>45536</v>
      </c>
      <c r="M413" s="41">
        <v>45565</v>
      </c>
      <c r="N413" s="41">
        <f>VLOOKUP(A413,Sheet3!$A$2:$AC$5999,4,FALSE)+M413</f>
        <v>45595</v>
      </c>
    </row>
    <row r="414" spans="1:14" ht="15.75" x14ac:dyDescent="0.2">
      <c r="A414" s="38">
        <v>10262</v>
      </c>
      <c r="B414" s="39" t="s">
        <v>45</v>
      </c>
      <c r="C414" s="39" t="s">
        <v>46</v>
      </c>
      <c r="D414" s="39" t="s">
        <v>47</v>
      </c>
      <c r="E414" s="40"/>
      <c r="F414" s="40"/>
      <c r="G414" s="40"/>
      <c r="H414" s="40">
        <v>0</v>
      </c>
      <c r="I414" s="40">
        <v>0</v>
      </c>
      <c r="J414" s="40">
        <v>0</v>
      </c>
      <c r="K414" s="40">
        <v>0</v>
      </c>
      <c r="L414" s="41">
        <v>45536</v>
      </c>
      <c r="M414" s="41">
        <v>45565</v>
      </c>
      <c r="N414" s="41">
        <f>VLOOKUP(A414,Sheet3!$A$2:$AC$5999,4,FALSE)+M414</f>
        <v>45579</v>
      </c>
    </row>
    <row r="415" spans="1:14" ht="15.75" x14ac:dyDescent="0.25">
      <c r="A415" s="42">
        <v>10214</v>
      </c>
      <c r="B415" s="43" t="s">
        <v>48</v>
      </c>
      <c r="C415" s="43" t="s">
        <v>49</v>
      </c>
      <c r="D415" s="43" t="s">
        <v>50</v>
      </c>
      <c r="E415" s="44"/>
      <c r="F415" s="44"/>
      <c r="G415" s="44"/>
      <c r="H415" s="44">
        <v>0</v>
      </c>
      <c r="I415" s="44">
        <v>0</v>
      </c>
      <c r="J415" s="44">
        <v>0</v>
      </c>
      <c r="K415" s="44">
        <v>0</v>
      </c>
      <c r="L415" s="41">
        <v>45536</v>
      </c>
      <c r="M415" s="41">
        <v>45565</v>
      </c>
      <c r="N415" s="41">
        <f>VLOOKUP(A415,Sheet3!$A$2:$AC$5999,4,FALSE)+M415</f>
        <v>45595</v>
      </c>
    </row>
    <row r="416" spans="1:14" ht="15.75" x14ac:dyDescent="0.2">
      <c r="A416" s="38">
        <v>10239</v>
      </c>
      <c r="B416" s="39" t="s">
        <v>51</v>
      </c>
      <c r="C416" s="39" t="s">
        <v>52</v>
      </c>
      <c r="D416" s="39" t="s">
        <v>50</v>
      </c>
      <c r="E416" s="40"/>
      <c r="F416" s="40"/>
      <c r="G416" s="40"/>
      <c r="H416" s="40">
        <v>0</v>
      </c>
      <c r="I416" s="40">
        <v>0</v>
      </c>
      <c r="J416" s="40">
        <v>0</v>
      </c>
      <c r="K416" s="40">
        <v>0</v>
      </c>
      <c r="L416" s="41">
        <v>45536</v>
      </c>
      <c r="M416" s="41">
        <v>45565</v>
      </c>
      <c r="N416" s="41">
        <f>VLOOKUP(A416,Sheet3!$A$2:$AC$5999,4,FALSE)+M416</f>
        <v>45595</v>
      </c>
    </row>
    <row r="417" spans="1:14" ht="15.75" x14ac:dyDescent="0.25">
      <c r="A417" s="42">
        <v>10236</v>
      </c>
      <c r="B417" s="43" t="s">
        <v>53</v>
      </c>
      <c r="C417" s="43" t="s">
        <v>54</v>
      </c>
      <c r="D417" s="43" t="s">
        <v>50</v>
      </c>
      <c r="E417" s="44"/>
      <c r="F417" s="44"/>
      <c r="G417" s="44"/>
      <c r="H417" s="44">
        <v>0</v>
      </c>
      <c r="I417" s="44">
        <v>0</v>
      </c>
      <c r="J417" s="44">
        <v>0</v>
      </c>
      <c r="K417" s="44">
        <v>0</v>
      </c>
      <c r="L417" s="41">
        <v>45536</v>
      </c>
      <c r="M417" s="41">
        <v>45565</v>
      </c>
      <c r="N417" s="41">
        <f>VLOOKUP(A417,Sheet3!$A$2:$AC$5999,4,FALSE)+M417</f>
        <v>45595</v>
      </c>
    </row>
    <row r="418" spans="1:14" ht="15.75" x14ac:dyDescent="0.2">
      <c r="A418" s="38">
        <v>10247</v>
      </c>
      <c r="B418" s="39" t="s">
        <v>55</v>
      </c>
      <c r="C418" s="39" t="s">
        <v>56</v>
      </c>
      <c r="D418" s="39" t="s">
        <v>50</v>
      </c>
      <c r="E418" s="40"/>
      <c r="F418" s="40"/>
      <c r="G418" s="40"/>
      <c r="H418" s="40">
        <v>0</v>
      </c>
      <c r="I418" s="40">
        <v>0</v>
      </c>
      <c r="J418" s="40">
        <v>0</v>
      </c>
      <c r="K418" s="40">
        <v>0</v>
      </c>
      <c r="L418" s="41">
        <v>45536</v>
      </c>
      <c r="M418" s="41">
        <v>45565</v>
      </c>
      <c r="N418" s="41">
        <f>VLOOKUP(A418,Sheet3!$A$2:$AC$5999,4,FALSE)+M418</f>
        <v>45572</v>
      </c>
    </row>
    <row r="419" spans="1:14" ht="15.75" x14ac:dyDescent="0.25">
      <c r="A419" s="42">
        <v>10225</v>
      </c>
      <c r="B419" s="43" t="s">
        <v>57</v>
      </c>
      <c r="C419" s="43" t="s">
        <v>17</v>
      </c>
      <c r="D419" s="43" t="s">
        <v>50</v>
      </c>
      <c r="E419" s="44"/>
      <c r="F419" s="44"/>
      <c r="G419" s="44"/>
      <c r="H419" s="44">
        <v>0</v>
      </c>
      <c r="I419" s="44">
        <v>0</v>
      </c>
      <c r="J419" s="44">
        <v>0</v>
      </c>
      <c r="K419" s="44">
        <v>0</v>
      </c>
      <c r="L419" s="41">
        <v>45536</v>
      </c>
      <c r="M419" s="41">
        <v>45565</v>
      </c>
      <c r="N419" s="41">
        <f>VLOOKUP(A419,Sheet3!$A$2:$AC$5999,4,FALSE)+M419</f>
        <v>45595</v>
      </c>
    </row>
    <row r="420" spans="1:14" ht="15.75" x14ac:dyDescent="0.2">
      <c r="A420" s="38">
        <v>10261</v>
      </c>
      <c r="B420" s="39" t="s">
        <v>58</v>
      </c>
      <c r="C420" s="39" t="s">
        <v>59</v>
      </c>
      <c r="D420" s="39" t="s">
        <v>50</v>
      </c>
      <c r="E420" s="40"/>
      <c r="F420" s="40"/>
      <c r="G420" s="40"/>
      <c r="H420" s="40">
        <v>0</v>
      </c>
      <c r="I420" s="40"/>
      <c r="J420" s="40">
        <v>0</v>
      </c>
      <c r="K420" s="40">
        <v>0</v>
      </c>
      <c r="L420" s="41">
        <v>45536</v>
      </c>
      <c r="M420" s="41">
        <v>45565</v>
      </c>
      <c r="N420" s="41">
        <f>VLOOKUP(A420,Sheet3!$A$2:$AC$5999,4,FALSE)+M420</f>
        <v>45610</v>
      </c>
    </row>
    <row r="421" spans="1:14" ht="15.75" x14ac:dyDescent="0.25">
      <c r="A421" s="42">
        <v>10250</v>
      </c>
      <c r="B421" s="43" t="s">
        <v>60</v>
      </c>
      <c r="C421" s="43" t="s">
        <v>52</v>
      </c>
      <c r="D421" s="43" t="s">
        <v>50</v>
      </c>
      <c r="E421" s="44"/>
      <c r="F421" s="44"/>
      <c r="G421" s="44">
        <v>346977</v>
      </c>
      <c r="H421" s="44">
        <v>69395.400000000009</v>
      </c>
      <c r="I421" s="44">
        <v>34697.700000000004</v>
      </c>
      <c r="J421" s="44">
        <v>41637.24</v>
      </c>
      <c r="K421" s="44">
        <v>284521.13999999996</v>
      </c>
      <c r="L421" s="41">
        <v>45536</v>
      </c>
      <c r="M421" s="41">
        <v>45565</v>
      </c>
      <c r="N421" s="41">
        <f>VLOOKUP(A421,Sheet3!$A$2:$AC$5999,4,FALSE)+M421</f>
        <v>45595</v>
      </c>
    </row>
    <row r="422" spans="1:14" ht="15.75" x14ac:dyDescent="0.2">
      <c r="A422" s="38">
        <v>10249</v>
      </c>
      <c r="B422" s="39" t="s">
        <v>61</v>
      </c>
      <c r="C422" s="39" t="s">
        <v>62</v>
      </c>
      <c r="D422" s="39" t="s">
        <v>50</v>
      </c>
      <c r="E422" s="40"/>
      <c r="F422" s="40"/>
      <c r="G422" s="40">
        <v>1300000</v>
      </c>
      <c r="H422" s="40">
        <v>195000</v>
      </c>
      <c r="I422" s="40">
        <v>130000</v>
      </c>
      <c r="J422" s="40">
        <v>165750</v>
      </c>
      <c r="K422" s="40">
        <v>1140750</v>
      </c>
      <c r="L422" s="41">
        <v>45536</v>
      </c>
      <c r="M422" s="41">
        <v>45565</v>
      </c>
      <c r="N422" s="41">
        <f>VLOOKUP(A422,Sheet3!$A$2:$AC$5999,4,FALSE)+M422</f>
        <v>45586</v>
      </c>
    </row>
    <row r="423" spans="1:14" ht="15.75" x14ac:dyDescent="0.25">
      <c r="A423" s="42">
        <v>10139</v>
      </c>
      <c r="B423" s="43" t="s">
        <v>63</v>
      </c>
      <c r="C423" s="43" t="s">
        <v>64</v>
      </c>
      <c r="D423" s="43" t="s">
        <v>65</v>
      </c>
      <c r="E423" s="44"/>
      <c r="F423" s="44"/>
      <c r="G423" s="44"/>
      <c r="H423" s="44">
        <v>0</v>
      </c>
      <c r="I423" s="44">
        <v>0</v>
      </c>
      <c r="J423" s="44">
        <v>0</v>
      </c>
      <c r="K423" s="44">
        <v>0</v>
      </c>
      <c r="L423" s="41">
        <v>45536</v>
      </c>
      <c r="M423" s="41">
        <v>45565</v>
      </c>
      <c r="N423" s="41">
        <f>VLOOKUP(A423,Sheet3!$A$2:$AC$5999,4,FALSE)+M423</f>
        <v>45610</v>
      </c>
    </row>
    <row r="424" spans="1:14" ht="15.75" x14ac:dyDescent="0.2">
      <c r="A424" s="38">
        <v>10190</v>
      </c>
      <c r="B424" s="39" t="s">
        <v>66</v>
      </c>
      <c r="C424" s="39" t="s">
        <v>67</v>
      </c>
      <c r="D424" s="39" t="s">
        <v>68</v>
      </c>
      <c r="E424" s="40"/>
      <c r="F424" s="40"/>
      <c r="G424" s="40"/>
      <c r="H424" s="40">
        <v>0</v>
      </c>
      <c r="I424" s="40">
        <v>0</v>
      </c>
      <c r="J424" s="40">
        <v>0</v>
      </c>
      <c r="K424" s="40">
        <v>0</v>
      </c>
      <c r="L424" s="41">
        <v>45536</v>
      </c>
      <c r="M424" s="41">
        <v>45565</v>
      </c>
      <c r="N424" s="41">
        <f>VLOOKUP(A424,Sheet3!$A$2:$AC$5999,4,FALSE)+M424</f>
        <v>45595</v>
      </c>
    </row>
    <row r="425" spans="1:14" ht="15.75" x14ac:dyDescent="0.25">
      <c r="A425" s="42">
        <v>10097</v>
      </c>
      <c r="B425" s="43" t="s">
        <v>69</v>
      </c>
      <c r="C425" s="43" t="s">
        <v>70</v>
      </c>
      <c r="D425" s="43" t="s">
        <v>71</v>
      </c>
      <c r="E425" s="44"/>
      <c r="F425" s="44"/>
      <c r="G425" s="44"/>
      <c r="H425" s="44">
        <v>0</v>
      </c>
      <c r="I425" s="44">
        <v>0</v>
      </c>
      <c r="J425" s="44">
        <v>0</v>
      </c>
      <c r="K425" s="44">
        <v>0</v>
      </c>
      <c r="L425" s="41">
        <v>45536</v>
      </c>
      <c r="M425" s="41">
        <v>45565</v>
      </c>
      <c r="N425" s="41">
        <f>VLOOKUP(A425,Sheet3!$A$2:$AC$5999,4,FALSE)+M425</f>
        <v>45655</v>
      </c>
    </row>
    <row r="426" spans="1:14" ht="15.75" x14ac:dyDescent="0.2">
      <c r="A426" s="38">
        <v>10171</v>
      </c>
      <c r="B426" s="39" t="s">
        <v>72</v>
      </c>
      <c r="C426" s="39" t="s">
        <v>73</v>
      </c>
      <c r="D426" s="39" t="s">
        <v>71</v>
      </c>
      <c r="E426" s="40"/>
      <c r="F426" s="40"/>
      <c r="G426" s="40"/>
      <c r="H426" s="40">
        <v>0</v>
      </c>
      <c r="I426" s="40">
        <v>0</v>
      </c>
      <c r="J426" s="40">
        <v>0</v>
      </c>
      <c r="K426" s="40">
        <v>0</v>
      </c>
      <c r="L426" s="41">
        <v>45536</v>
      </c>
      <c r="M426" s="41">
        <v>45565</v>
      </c>
      <c r="N426" s="41">
        <f>VLOOKUP(A426,Sheet3!$A$2:$AC$5999,4,FALSE)+M426</f>
        <v>45595</v>
      </c>
    </row>
    <row r="427" spans="1:14" ht="15.75" x14ac:dyDescent="0.25">
      <c r="A427" s="42">
        <v>10233</v>
      </c>
      <c r="B427" s="43" t="s">
        <v>74</v>
      </c>
      <c r="C427" s="43" t="s">
        <v>75</v>
      </c>
      <c r="D427" s="43" t="s">
        <v>71</v>
      </c>
      <c r="E427" s="44"/>
      <c r="F427" s="44"/>
      <c r="G427" s="44"/>
      <c r="H427" s="44">
        <v>0</v>
      </c>
      <c r="I427" s="44">
        <v>0</v>
      </c>
      <c r="J427" s="44">
        <v>0</v>
      </c>
      <c r="K427" s="44">
        <v>0</v>
      </c>
      <c r="L427" s="41">
        <v>45536</v>
      </c>
      <c r="M427" s="41">
        <v>45565</v>
      </c>
      <c r="N427" s="41">
        <f>VLOOKUP(A427,Sheet3!$A$2:$AC$5999,4,FALSE)+M427</f>
        <v>45580</v>
      </c>
    </row>
    <row r="428" spans="1:14" ht="15.75" x14ac:dyDescent="0.2">
      <c r="A428" s="38">
        <v>10222</v>
      </c>
      <c r="B428" s="39" t="s">
        <v>76</v>
      </c>
      <c r="C428" s="39" t="s">
        <v>77</v>
      </c>
      <c r="D428" s="39" t="s">
        <v>71</v>
      </c>
      <c r="E428" s="40"/>
      <c r="F428" s="40"/>
      <c r="G428" s="40"/>
      <c r="H428" s="40">
        <v>0</v>
      </c>
      <c r="I428" s="40">
        <v>0</v>
      </c>
      <c r="J428" s="40">
        <v>0</v>
      </c>
      <c r="K428" s="40">
        <v>0</v>
      </c>
      <c r="L428" s="41">
        <v>45536</v>
      </c>
      <c r="M428" s="41">
        <v>45565</v>
      </c>
      <c r="N428" s="41">
        <f>VLOOKUP(A428,Sheet3!$A$2:$AC$5999,4,FALSE)+M428</f>
        <v>45580</v>
      </c>
    </row>
    <row r="429" spans="1:14" ht="15.75" x14ac:dyDescent="0.25">
      <c r="A429" s="42">
        <v>10230</v>
      </c>
      <c r="B429" s="43" t="s">
        <v>78</v>
      </c>
      <c r="C429" s="43" t="s">
        <v>79</v>
      </c>
      <c r="D429" s="43" t="s">
        <v>71</v>
      </c>
      <c r="E429" s="44"/>
      <c r="F429" s="44"/>
      <c r="G429" s="44"/>
      <c r="H429" s="44">
        <v>0</v>
      </c>
      <c r="I429" s="44">
        <v>0</v>
      </c>
      <c r="J429" s="44">
        <v>0</v>
      </c>
      <c r="K429" s="44">
        <v>0</v>
      </c>
      <c r="L429" s="41">
        <v>45536</v>
      </c>
      <c r="M429" s="41">
        <v>45565</v>
      </c>
      <c r="N429" s="41">
        <f>VLOOKUP(A429,Sheet3!$A$2:$AC$5999,4,FALSE)+M429</f>
        <v>45595</v>
      </c>
    </row>
    <row r="430" spans="1:14" ht="15.75" x14ac:dyDescent="0.2">
      <c r="A430" s="38" t="s">
        <v>80</v>
      </c>
      <c r="B430" s="39" t="s">
        <v>80</v>
      </c>
      <c r="C430" s="39" t="s">
        <v>81</v>
      </c>
      <c r="D430" s="39" t="s">
        <v>71</v>
      </c>
      <c r="E430" s="40"/>
      <c r="F430" s="40"/>
      <c r="G430" s="40">
        <v>3132112.15</v>
      </c>
      <c r="H430" s="40">
        <v>626422.43000000005</v>
      </c>
      <c r="I430" s="40">
        <v>313211.21500000003</v>
      </c>
      <c r="J430" s="40">
        <v>375853.45799999993</v>
      </c>
      <c r="K430" s="40">
        <v>2568331.963</v>
      </c>
      <c r="L430" s="41">
        <v>45536</v>
      </c>
      <c r="M430" s="41">
        <v>45565</v>
      </c>
      <c r="N430" s="41">
        <f>VLOOKUP(A430,Sheet3!$A$2:$AC$5999,4,FALSE)+M430</f>
        <v>45595</v>
      </c>
    </row>
    <row r="431" spans="1:14" ht="15.75" x14ac:dyDescent="0.25">
      <c r="A431" s="42">
        <v>10179</v>
      </c>
      <c r="B431" s="43" t="s">
        <v>82</v>
      </c>
      <c r="C431" s="43" t="s">
        <v>83</v>
      </c>
      <c r="D431" s="43" t="s">
        <v>84</v>
      </c>
      <c r="E431" s="44"/>
      <c r="F431" s="44"/>
      <c r="G431" s="44"/>
      <c r="H431" s="44">
        <v>0</v>
      </c>
      <c r="I431" s="44">
        <v>0</v>
      </c>
      <c r="J431" s="44">
        <v>0</v>
      </c>
      <c r="K431" s="44">
        <v>0</v>
      </c>
      <c r="L431" s="41">
        <v>45536</v>
      </c>
      <c r="M431" s="41">
        <v>45565</v>
      </c>
      <c r="N431" s="41">
        <f>VLOOKUP(A431,Sheet3!$A$2:$AC$5999,4,FALSE)+M431</f>
        <v>45595</v>
      </c>
    </row>
    <row r="432" spans="1:14" ht="15.75" x14ac:dyDescent="0.2">
      <c r="A432" s="38">
        <v>10183</v>
      </c>
      <c r="B432" s="39" t="s">
        <v>85</v>
      </c>
      <c r="C432" s="39" t="s">
        <v>86</v>
      </c>
      <c r="D432" s="39" t="s">
        <v>84</v>
      </c>
      <c r="E432" s="40"/>
      <c r="F432" s="40"/>
      <c r="G432" s="40"/>
      <c r="H432" s="40">
        <v>0</v>
      </c>
      <c r="I432" s="40">
        <v>0</v>
      </c>
      <c r="J432" s="40">
        <v>0</v>
      </c>
      <c r="K432" s="40">
        <v>0</v>
      </c>
      <c r="L432" s="41">
        <v>45536</v>
      </c>
      <c r="M432" s="41">
        <v>45565</v>
      </c>
      <c r="N432" s="41">
        <f>VLOOKUP(A432,Sheet3!$A$2:$AC$5999,4,FALSE)+M432</f>
        <v>45595</v>
      </c>
    </row>
    <row r="433" spans="1:14" ht="15.75" x14ac:dyDescent="0.25">
      <c r="A433" s="42">
        <v>10156</v>
      </c>
      <c r="B433" s="43" t="s">
        <v>87</v>
      </c>
      <c r="C433" s="43" t="s">
        <v>88</v>
      </c>
      <c r="D433" s="43" t="s">
        <v>84</v>
      </c>
      <c r="E433" s="44"/>
      <c r="F433" s="44"/>
      <c r="G433" s="44"/>
      <c r="H433" s="44">
        <v>0</v>
      </c>
      <c r="I433" s="44">
        <v>0</v>
      </c>
      <c r="J433" s="44">
        <v>0</v>
      </c>
      <c r="K433" s="44">
        <v>0</v>
      </c>
      <c r="L433" s="41">
        <v>45536</v>
      </c>
      <c r="M433" s="41">
        <v>45565</v>
      </c>
      <c r="N433" s="41">
        <f>VLOOKUP(A433,Sheet3!$A$2:$AC$5999,4,FALSE)+M433</f>
        <v>45595</v>
      </c>
    </row>
    <row r="434" spans="1:14" ht="15.75" x14ac:dyDescent="0.2">
      <c r="A434" s="38">
        <v>10147</v>
      </c>
      <c r="B434" s="39" t="s">
        <v>89</v>
      </c>
      <c r="C434" s="39" t="s">
        <v>90</v>
      </c>
      <c r="D434" s="39" t="s">
        <v>84</v>
      </c>
      <c r="E434" s="40"/>
      <c r="F434" s="40"/>
      <c r="G434" s="40"/>
      <c r="H434" s="40">
        <v>0</v>
      </c>
      <c r="I434" s="40">
        <v>0</v>
      </c>
      <c r="J434" s="40">
        <v>0</v>
      </c>
      <c r="K434" s="40">
        <v>0</v>
      </c>
      <c r="L434" s="41">
        <v>45536</v>
      </c>
      <c r="M434" s="41">
        <v>45565</v>
      </c>
      <c r="N434" s="41">
        <f>VLOOKUP(A434,Sheet3!$A$2:$AC$5999,4,FALSE)+M434</f>
        <v>45595</v>
      </c>
    </row>
    <row r="435" spans="1:14" ht="15.75" x14ac:dyDescent="0.25">
      <c r="A435" s="42">
        <v>10168</v>
      </c>
      <c r="B435" s="43" t="s">
        <v>91</v>
      </c>
      <c r="C435" s="43" t="s">
        <v>92</v>
      </c>
      <c r="D435" s="43" t="s">
        <v>84</v>
      </c>
      <c r="E435" s="44"/>
      <c r="F435" s="44"/>
      <c r="G435" s="44"/>
      <c r="H435" s="44">
        <v>0</v>
      </c>
      <c r="I435" s="44">
        <v>0</v>
      </c>
      <c r="J435" s="44">
        <v>0</v>
      </c>
      <c r="K435" s="44">
        <v>0</v>
      </c>
      <c r="L435" s="41">
        <v>45536</v>
      </c>
      <c r="M435" s="41">
        <v>45565</v>
      </c>
      <c r="N435" s="41">
        <f>VLOOKUP(A435,Sheet3!$A$2:$AC$5999,4,FALSE)+M435</f>
        <v>45595</v>
      </c>
    </row>
    <row r="436" spans="1:14" ht="15.75" x14ac:dyDescent="0.2">
      <c r="A436" s="38">
        <v>10208</v>
      </c>
      <c r="B436" s="39" t="s">
        <v>93</v>
      </c>
      <c r="C436" s="39" t="s">
        <v>21</v>
      </c>
      <c r="D436" s="39" t="s">
        <v>84</v>
      </c>
      <c r="E436" s="40"/>
      <c r="F436" s="40"/>
      <c r="G436" s="40"/>
      <c r="H436" s="40">
        <v>0</v>
      </c>
      <c r="I436" s="40">
        <v>0</v>
      </c>
      <c r="J436" s="40">
        <v>0</v>
      </c>
      <c r="K436" s="40">
        <v>0</v>
      </c>
      <c r="L436" s="41">
        <v>45536</v>
      </c>
      <c r="M436" s="41">
        <v>45565</v>
      </c>
      <c r="N436" s="41">
        <f>VLOOKUP(A436,Sheet3!$A$2:$AC$5999,4,FALSE)+M436</f>
        <v>45595</v>
      </c>
    </row>
    <row r="437" spans="1:14" ht="15.75" x14ac:dyDescent="0.25">
      <c r="A437" s="42" t="s">
        <v>94</v>
      </c>
      <c r="B437" s="43" t="s">
        <v>94</v>
      </c>
      <c r="C437" s="43"/>
      <c r="D437" s="43" t="s">
        <v>84</v>
      </c>
      <c r="E437" s="44"/>
      <c r="F437" s="44"/>
      <c r="G437" s="44"/>
      <c r="H437" s="44">
        <v>0</v>
      </c>
      <c r="I437" s="44">
        <v>0</v>
      </c>
      <c r="J437" s="44">
        <v>0</v>
      </c>
      <c r="K437" s="44">
        <v>0</v>
      </c>
      <c r="L437" s="41">
        <v>45536</v>
      </c>
      <c r="M437" s="41">
        <v>45565</v>
      </c>
      <c r="N437" s="41">
        <f>VLOOKUP(A437,Sheet3!$A$2:$AC$5999,4,FALSE)+M437</f>
        <v>45595</v>
      </c>
    </row>
    <row r="438" spans="1:14" ht="15.75" x14ac:dyDescent="0.2">
      <c r="A438" s="38">
        <v>10248</v>
      </c>
      <c r="B438" s="39" t="s">
        <v>95</v>
      </c>
      <c r="C438" s="39" t="s">
        <v>17</v>
      </c>
      <c r="D438" s="39" t="s">
        <v>96</v>
      </c>
      <c r="E438" s="40"/>
      <c r="F438" s="40"/>
      <c r="G438" s="40"/>
      <c r="H438" s="40">
        <v>0</v>
      </c>
      <c r="I438" s="40">
        <v>0</v>
      </c>
      <c r="J438" s="40">
        <v>0</v>
      </c>
      <c r="K438" s="40">
        <v>0</v>
      </c>
      <c r="L438" s="41">
        <v>45536</v>
      </c>
      <c r="M438" s="41">
        <v>45565</v>
      </c>
      <c r="N438" s="41">
        <f>VLOOKUP(A438,Sheet3!$A$2:$AC$5999,4,FALSE)+M438</f>
        <v>45595</v>
      </c>
    </row>
    <row r="439" spans="1:14" ht="15.75" x14ac:dyDescent="0.25">
      <c r="A439" s="42">
        <v>10229</v>
      </c>
      <c r="B439" s="43" t="s">
        <v>97</v>
      </c>
      <c r="C439" s="43" t="s">
        <v>98</v>
      </c>
      <c r="D439" s="43"/>
      <c r="E439" s="44"/>
      <c r="F439" s="44"/>
      <c r="G439" s="44"/>
      <c r="H439" s="44"/>
      <c r="I439" s="44"/>
      <c r="J439" s="44">
        <v>0</v>
      </c>
      <c r="K439" s="44">
        <v>0</v>
      </c>
      <c r="L439" s="41">
        <v>45536</v>
      </c>
      <c r="M439" s="41">
        <v>45565</v>
      </c>
      <c r="N439" s="41">
        <f>VLOOKUP(A439,Sheet3!$A$2:$AC$5999,4,FALSE)+M439</f>
        <v>45595</v>
      </c>
    </row>
    <row r="440" spans="1:14" ht="15.75" x14ac:dyDescent="0.2">
      <c r="A440" s="38">
        <v>10238</v>
      </c>
      <c r="B440" s="39" t="s">
        <v>99</v>
      </c>
      <c r="C440" s="39" t="s">
        <v>100</v>
      </c>
      <c r="D440" s="39"/>
      <c r="E440" s="40"/>
      <c r="F440" s="40"/>
      <c r="G440" s="40"/>
      <c r="H440" s="40">
        <v>0</v>
      </c>
      <c r="I440" s="40">
        <v>0</v>
      </c>
      <c r="J440" s="40">
        <v>0</v>
      </c>
      <c r="K440" s="40">
        <v>0</v>
      </c>
      <c r="L440" s="41">
        <v>45536</v>
      </c>
      <c r="M440" s="41">
        <v>45565</v>
      </c>
      <c r="N440" s="41">
        <f>VLOOKUP(A440,Sheet3!$A$2:$AC$5999,4,FALSE)+M440</f>
        <v>45580</v>
      </c>
    </row>
    <row r="441" spans="1:14" ht="15.75" x14ac:dyDescent="0.25">
      <c r="A441" s="45">
        <v>10264</v>
      </c>
      <c r="B441" s="43" t="s">
        <v>101</v>
      </c>
      <c r="C441" s="43" t="s">
        <v>102</v>
      </c>
      <c r="D441" s="43"/>
      <c r="E441" s="44"/>
      <c r="F441" s="44"/>
      <c r="G441" s="44">
        <v>8236081.1999999993</v>
      </c>
      <c r="H441" s="44">
        <v>2470824.36</v>
      </c>
      <c r="I441" s="44">
        <v>823608.12</v>
      </c>
      <c r="J441" s="44">
        <v>864788.52599999995</v>
      </c>
      <c r="K441" s="44">
        <v>5806437.2459999993</v>
      </c>
      <c r="L441" s="41">
        <v>45536</v>
      </c>
      <c r="M441" s="41">
        <v>45565</v>
      </c>
      <c r="N441" s="41">
        <f>VLOOKUP(A441,Sheet3!$A$2:$AC$5999,4,FALSE)+M441</f>
        <v>45595</v>
      </c>
    </row>
    <row r="442" spans="1:14" ht="15.75" x14ac:dyDescent="0.2">
      <c r="A442" s="38">
        <v>10265</v>
      </c>
      <c r="B442" s="39" t="s">
        <v>103</v>
      </c>
      <c r="C442" s="39" t="s">
        <v>102</v>
      </c>
      <c r="D442" s="39"/>
      <c r="E442" s="40"/>
      <c r="F442" s="40"/>
      <c r="G442" s="40">
        <v>6745952.7000000002</v>
      </c>
      <c r="H442" s="40">
        <v>2023785.81</v>
      </c>
      <c r="I442" s="40">
        <v>674595.27</v>
      </c>
      <c r="J442" s="40">
        <v>708325.03350000002</v>
      </c>
      <c r="K442" s="40">
        <v>4755896.6535000009</v>
      </c>
      <c r="L442" s="41">
        <v>45536</v>
      </c>
      <c r="M442" s="41">
        <v>45565</v>
      </c>
      <c r="N442" s="41">
        <f>VLOOKUP(A442,Sheet3!$A$2:$AC$5999,4,FALSE)+M442</f>
        <v>45595</v>
      </c>
    </row>
    <row r="443" spans="1:14" ht="15.75" x14ac:dyDescent="0.25">
      <c r="A443" s="42">
        <v>10077</v>
      </c>
      <c r="B443" s="43" t="s">
        <v>5</v>
      </c>
      <c r="C443" s="43" t="s">
        <v>6</v>
      </c>
      <c r="D443" s="43" t="s">
        <v>7</v>
      </c>
      <c r="E443" s="44"/>
      <c r="F443" s="44"/>
      <c r="G443" s="44"/>
      <c r="H443" s="44">
        <v>0</v>
      </c>
      <c r="I443" s="44">
        <v>0</v>
      </c>
      <c r="J443" s="44">
        <v>0</v>
      </c>
      <c r="K443" s="44">
        <v>0</v>
      </c>
      <c r="L443" s="41">
        <v>45566</v>
      </c>
      <c r="M443" s="41">
        <v>45596</v>
      </c>
      <c r="N443" s="41">
        <f>VLOOKUP(A443,Sheet3!$A$2:$AC$5999,4,FALSE)+M443</f>
        <v>45603</v>
      </c>
    </row>
    <row r="444" spans="1:14" ht="15.75" x14ac:dyDescent="0.2">
      <c r="A444" s="38">
        <v>10137</v>
      </c>
      <c r="B444" s="39" t="s">
        <v>8</v>
      </c>
      <c r="C444" s="39" t="s">
        <v>9</v>
      </c>
      <c r="D444" s="39" t="s">
        <v>7</v>
      </c>
      <c r="E444" s="40"/>
      <c r="F444" s="40"/>
      <c r="G444" s="40"/>
      <c r="H444" s="40"/>
      <c r="I444" s="40">
        <v>0</v>
      </c>
      <c r="J444" s="40">
        <v>0</v>
      </c>
      <c r="K444" s="40">
        <v>0</v>
      </c>
      <c r="L444" s="41">
        <v>45566</v>
      </c>
      <c r="M444" s="41">
        <v>45596</v>
      </c>
      <c r="N444" s="41">
        <f>VLOOKUP(A444,Sheet3!$A$2:$AC$5999,4,FALSE)+M444</f>
        <v>45626</v>
      </c>
    </row>
    <row r="445" spans="1:14" ht="15.75" x14ac:dyDescent="0.25">
      <c r="A445" s="42">
        <v>10245</v>
      </c>
      <c r="B445" s="43" t="s">
        <v>10</v>
      </c>
      <c r="C445" s="43" t="s">
        <v>11</v>
      </c>
      <c r="D445" s="43" t="s">
        <v>7</v>
      </c>
      <c r="E445" s="44"/>
      <c r="F445" s="44"/>
      <c r="G445" s="44"/>
      <c r="H445" s="44">
        <v>0</v>
      </c>
      <c r="I445" s="44">
        <v>0</v>
      </c>
      <c r="J445" s="44">
        <v>0</v>
      </c>
      <c r="K445" s="44">
        <v>0</v>
      </c>
      <c r="L445" s="41">
        <v>45566</v>
      </c>
      <c r="M445" s="41">
        <v>45596</v>
      </c>
      <c r="N445" s="41">
        <f>VLOOKUP(A445,Sheet3!$A$2:$AC$5999,4,FALSE)+M445</f>
        <v>45611</v>
      </c>
    </row>
    <row r="446" spans="1:14" ht="15.75" x14ac:dyDescent="0.2">
      <c r="A446" s="38">
        <v>10251</v>
      </c>
      <c r="B446" s="39" t="s">
        <v>12</v>
      </c>
      <c r="C446" s="39" t="s">
        <v>13</v>
      </c>
      <c r="D446" s="39" t="s">
        <v>7</v>
      </c>
      <c r="E446" s="40"/>
      <c r="F446" s="40"/>
      <c r="G446" s="40"/>
      <c r="H446" s="40">
        <v>0</v>
      </c>
      <c r="I446" s="40">
        <v>0</v>
      </c>
      <c r="J446" s="40">
        <v>0</v>
      </c>
      <c r="K446" s="40">
        <v>0</v>
      </c>
      <c r="L446" s="41">
        <v>45566</v>
      </c>
      <c r="M446" s="41">
        <v>45596</v>
      </c>
      <c r="N446" s="41">
        <f>VLOOKUP(A446,Sheet3!$A$2:$AC$5999,4,FALSE)+M446</f>
        <v>45686</v>
      </c>
    </row>
    <row r="447" spans="1:14" ht="15.75" x14ac:dyDescent="0.25">
      <c r="A447" s="42">
        <v>10240</v>
      </c>
      <c r="B447" s="43" t="s">
        <v>14</v>
      </c>
      <c r="C447" s="43" t="s">
        <v>15</v>
      </c>
      <c r="D447" s="43" t="s">
        <v>7</v>
      </c>
      <c r="E447" s="44"/>
      <c r="F447" s="44"/>
      <c r="G447" s="44"/>
      <c r="H447" s="44">
        <v>0</v>
      </c>
      <c r="I447" s="44"/>
      <c r="J447" s="44">
        <v>0</v>
      </c>
      <c r="K447" s="44">
        <v>0</v>
      </c>
      <c r="L447" s="41">
        <v>45566</v>
      </c>
      <c r="M447" s="41">
        <v>45596</v>
      </c>
      <c r="N447" s="41">
        <f>VLOOKUP(A447,Sheet3!$A$2:$AC$5999,4,FALSE)+M447</f>
        <v>45603</v>
      </c>
    </row>
    <row r="448" spans="1:14" ht="15.75" x14ac:dyDescent="0.2">
      <c r="A448" s="38">
        <v>10012</v>
      </c>
      <c r="B448" s="39" t="s">
        <v>16</v>
      </c>
      <c r="C448" s="39" t="s">
        <v>17</v>
      </c>
      <c r="D448" s="39" t="s">
        <v>18</v>
      </c>
      <c r="E448" s="40"/>
      <c r="F448" s="40"/>
      <c r="G448" s="40"/>
      <c r="H448" s="40">
        <v>0</v>
      </c>
      <c r="I448" s="40">
        <v>0</v>
      </c>
      <c r="J448" s="40">
        <v>0</v>
      </c>
      <c r="K448" s="40">
        <v>0</v>
      </c>
      <c r="L448" s="41">
        <v>45566</v>
      </c>
      <c r="M448" s="41">
        <v>45596</v>
      </c>
      <c r="N448" s="41">
        <f>VLOOKUP(A448,Sheet3!$A$2:$AC$5999,4,FALSE)+M448</f>
        <v>45626</v>
      </c>
    </row>
    <row r="449" spans="1:14" ht="15.75" x14ac:dyDescent="0.25">
      <c r="A449" s="42">
        <v>10138</v>
      </c>
      <c r="B449" s="43" t="s">
        <v>19</v>
      </c>
      <c r="C449" s="43" t="s">
        <v>6</v>
      </c>
      <c r="D449" s="43" t="s">
        <v>18</v>
      </c>
      <c r="E449" s="44"/>
      <c r="F449" s="44"/>
      <c r="G449" s="44"/>
      <c r="H449" s="44">
        <v>0</v>
      </c>
      <c r="I449" s="44">
        <v>0</v>
      </c>
      <c r="J449" s="44">
        <v>0</v>
      </c>
      <c r="K449" s="44">
        <v>0</v>
      </c>
      <c r="L449" s="41">
        <v>45566</v>
      </c>
      <c r="M449" s="41">
        <v>45596</v>
      </c>
      <c r="N449" s="41">
        <f>VLOOKUP(A449,Sheet3!$A$2:$AC$5999,4,FALSE)+M449</f>
        <v>45603</v>
      </c>
    </row>
    <row r="450" spans="1:14" ht="15.75" x14ac:dyDescent="0.2">
      <c r="A450" s="38">
        <v>10088</v>
      </c>
      <c r="B450" s="39" t="s">
        <v>20</v>
      </c>
      <c r="C450" s="39" t="s">
        <v>21</v>
      </c>
      <c r="D450" s="39" t="s">
        <v>18</v>
      </c>
      <c r="E450" s="40"/>
      <c r="F450" s="40"/>
      <c r="G450" s="40"/>
      <c r="H450" s="40"/>
      <c r="I450" s="40">
        <v>0</v>
      </c>
      <c r="J450" s="40">
        <v>0</v>
      </c>
      <c r="K450" s="40">
        <v>0</v>
      </c>
      <c r="L450" s="41">
        <v>45566</v>
      </c>
      <c r="M450" s="41">
        <v>45596</v>
      </c>
      <c r="N450" s="41">
        <f>VLOOKUP(A450,Sheet3!$A$2:$AC$5999,4,FALSE)+M450</f>
        <v>45626</v>
      </c>
    </row>
    <row r="451" spans="1:14" ht="15.75" x14ac:dyDescent="0.25">
      <c r="A451" s="42">
        <v>10088</v>
      </c>
      <c r="B451" s="43" t="s">
        <v>22</v>
      </c>
      <c r="C451" s="43" t="s">
        <v>21</v>
      </c>
      <c r="D451" s="43" t="s">
        <v>18</v>
      </c>
      <c r="E451" s="44"/>
      <c r="F451" s="44"/>
      <c r="G451" s="44"/>
      <c r="H451" s="44"/>
      <c r="I451" s="44">
        <v>0</v>
      </c>
      <c r="J451" s="44">
        <v>0</v>
      </c>
      <c r="K451" s="44">
        <v>0</v>
      </c>
      <c r="L451" s="41">
        <v>45566</v>
      </c>
      <c r="M451" s="41">
        <v>45596</v>
      </c>
      <c r="N451" s="41">
        <f>VLOOKUP(A451,Sheet3!$A$2:$AC$5999,4,FALSE)+M451</f>
        <v>45626</v>
      </c>
    </row>
    <row r="452" spans="1:14" ht="15.75" x14ac:dyDescent="0.2">
      <c r="A452" s="38">
        <v>10256</v>
      </c>
      <c r="B452" s="39" t="s">
        <v>23</v>
      </c>
      <c r="C452" s="39" t="s">
        <v>24</v>
      </c>
      <c r="D452" s="39" t="s">
        <v>18</v>
      </c>
      <c r="E452" s="40"/>
      <c r="F452" s="40"/>
      <c r="G452" s="40">
        <v>5549856</v>
      </c>
      <c r="H452" s="40">
        <v>1109971.2</v>
      </c>
      <c r="I452" s="40">
        <v>554985.6</v>
      </c>
      <c r="J452" s="40">
        <v>665982.71999999997</v>
      </c>
      <c r="K452" s="40">
        <v>4550881.92</v>
      </c>
      <c r="L452" s="41">
        <v>45566</v>
      </c>
      <c r="M452" s="41">
        <v>45596</v>
      </c>
      <c r="N452" s="41">
        <f>VLOOKUP(A452,Sheet3!$A$2:$AC$5999,4,FALSE)+M452</f>
        <v>45610</v>
      </c>
    </row>
    <row r="453" spans="1:14" ht="15.75" x14ac:dyDescent="0.25">
      <c r="A453" s="42">
        <v>10080</v>
      </c>
      <c r="B453" s="43" t="s">
        <v>25</v>
      </c>
      <c r="C453" s="43" t="s">
        <v>26</v>
      </c>
      <c r="D453" s="43" t="s">
        <v>27</v>
      </c>
      <c r="E453" s="44"/>
      <c r="F453" s="44"/>
      <c r="G453" s="44"/>
      <c r="H453" s="44">
        <v>0</v>
      </c>
      <c r="I453" s="44">
        <v>0</v>
      </c>
      <c r="J453" s="44">
        <v>0</v>
      </c>
      <c r="K453" s="44">
        <v>0</v>
      </c>
      <c r="L453" s="41">
        <v>45566</v>
      </c>
      <c r="M453" s="41">
        <v>45596</v>
      </c>
      <c r="N453" s="41">
        <f>VLOOKUP(A453,Sheet3!$A$2:$AC$5999,4,FALSE)+M453</f>
        <v>45686</v>
      </c>
    </row>
    <row r="454" spans="1:14" ht="15.75" x14ac:dyDescent="0.2">
      <c r="A454" s="38">
        <v>10241</v>
      </c>
      <c r="B454" s="39" t="s">
        <v>28</v>
      </c>
      <c r="C454" s="39" t="s">
        <v>29</v>
      </c>
      <c r="D454" s="39" t="s">
        <v>27</v>
      </c>
      <c r="E454" s="40"/>
      <c r="F454" s="40"/>
      <c r="G454" s="40"/>
      <c r="H454" s="40">
        <v>0</v>
      </c>
      <c r="I454" s="40">
        <v>0</v>
      </c>
      <c r="J454" s="40">
        <v>0</v>
      </c>
      <c r="K454" s="40">
        <v>0</v>
      </c>
      <c r="L454" s="41">
        <v>45566</v>
      </c>
      <c r="M454" s="41">
        <v>45596</v>
      </c>
      <c r="N454" s="41">
        <f>VLOOKUP(A454,Sheet3!$A$2:$AC$5999,4,FALSE)+M454</f>
        <v>45611</v>
      </c>
    </row>
    <row r="455" spans="1:14" ht="15.75" x14ac:dyDescent="0.25">
      <c r="A455" s="42">
        <v>10219</v>
      </c>
      <c r="B455" s="43" t="s">
        <v>30</v>
      </c>
      <c r="C455" s="43" t="s">
        <v>31</v>
      </c>
      <c r="D455" s="43" t="s">
        <v>27</v>
      </c>
      <c r="E455" s="44"/>
      <c r="F455" s="44"/>
      <c r="G455" s="44">
        <v>831414.3</v>
      </c>
      <c r="H455" s="44">
        <v>207853.57500000001</v>
      </c>
      <c r="I455" s="44">
        <v>83141.430000000008</v>
      </c>
      <c r="J455" s="44">
        <v>93534.108750000014</v>
      </c>
      <c r="K455" s="44">
        <v>633953.40375000006</v>
      </c>
      <c r="L455" s="41">
        <v>45566</v>
      </c>
      <c r="M455" s="41">
        <v>45596</v>
      </c>
      <c r="N455" s="41">
        <f>VLOOKUP(A455,Sheet3!$A$2:$AC$5999,4,FALSE)+M455</f>
        <v>45626</v>
      </c>
    </row>
    <row r="456" spans="1:14" ht="15.75" x14ac:dyDescent="0.2">
      <c r="A456" s="38">
        <v>10254</v>
      </c>
      <c r="B456" s="39" t="s">
        <v>32</v>
      </c>
      <c r="C456" s="39" t="s">
        <v>33</v>
      </c>
      <c r="D456" s="39" t="s">
        <v>27</v>
      </c>
      <c r="E456" s="40"/>
      <c r="F456" s="40"/>
      <c r="G456" s="40">
        <v>1292078.6370000001</v>
      </c>
      <c r="H456" s="40">
        <v>258415.72740000003</v>
      </c>
      <c r="I456" s="40">
        <v>129207.86370000002</v>
      </c>
      <c r="J456" s="40">
        <v>155049.43644000002</v>
      </c>
      <c r="K456" s="40">
        <v>1059504.4823400001</v>
      </c>
      <c r="L456" s="41">
        <v>45566</v>
      </c>
      <c r="M456" s="41">
        <v>45596</v>
      </c>
      <c r="N456" s="41">
        <f>VLOOKUP(A456,Sheet3!$A$2:$AC$5999,4,FALSE)+M456</f>
        <v>45641</v>
      </c>
    </row>
    <row r="457" spans="1:14" ht="15.75" x14ac:dyDescent="0.25">
      <c r="A457" s="42">
        <v>10253</v>
      </c>
      <c r="B457" s="43" t="s">
        <v>34</v>
      </c>
      <c r="C457" s="43" t="s">
        <v>33</v>
      </c>
      <c r="D457" s="43" t="s">
        <v>27</v>
      </c>
      <c r="E457" s="44"/>
      <c r="F457" s="44"/>
      <c r="G457" s="44">
        <v>1247254.32</v>
      </c>
      <c r="H457" s="44">
        <v>498901.72800000006</v>
      </c>
      <c r="I457" s="44">
        <v>124725.43200000002</v>
      </c>
      <c r="J457" s="44">
        <v>112252.88879999999</v>
      </c>
      <c r="K457" s="44">
        <v>735880.04879999987</v>
      </c>
      <c r="L457" s="41">
        <v>45566</v>
      </c>
      <c r="M457" s="41">
        <v>45596</v>
      </c>
      <c r="N457" s="41">
        <f>VLOOKUP(A457,Sheet3!$A$2:$AC$5999,4,FALSE)+M457</f>
        <v>45641</v>
      </c>
    </row>
    <row r="458" spans="1:14" ht="15.75" x14ac:dyDescent="0.2">
      <c r="A458" s="38">
        <v>10234</v>
      </c>
      <c r="B458" s="39" t="s">
        <v>35</v>
      </c>
      <c r="C458" s="39" t="s">
        <v>17</v>
      </c>
      <c r="D458" s="39" t="s">
        <v>36</v>
      </c>
      <c r="E458" s="40"/>
      <c r="F458" s="40"/>
      <c r="G458" s="40"/>
      <c r="H458" s="40">
        <v>0</v>
      </c>
      <c r="I458" s="40">
        <v>0</v>
      </c>
      <c r="J458" s="40">
        <v>0</v>
      </c>
      <c r="K458" s="40">
        <v>0</v>
      </c>
      <c r="L458" s="41">
        <v>45566</v>
      </c>
      <c r="M458" s="41">
        <v>45596</v>
      </c>
      <c r="N458" s="41">
        <f>VLOOKUP(A458,Sheet3!$A$2:$AC$5999,4,FALSE)+M458</f>
        <v>45626</v>
      </c>
    </row>
    <row r="459" spans="1:14" ht="15.75" x14ac:dyDescent="0.25">
      <c r="A459" s="42" t="s">
        <v>37</v>
      </c>
      <c r="B459" s="43" t="s">
        <v>37</v>
      </c>
      <c r="C459" s="43" t="s">
        <v>38</v>
      </c>
      <c r="D459" s="43" t="s">
        <v>36</v>
      </c>
      <c r="E459" s="44"/>
      <c r="F459" s="44"/>
      <c r="G459" s="44">
        <v>2100000</v>
      </c>
      <c r="H459" s="44"/>
      <c r="I459" s="44"/>
      <c r="J459" s="44">
        <v>315000</v>
      </c>
      <c r="K459" s="44">
        <v>2415000</v>
      </c>
      <c r="L459" s="41">
        <v>45566</v>
      </c>
      <c r="M459" s="41">
        <v>45596</v>
      </c>
      <c r="N459" s="41">
        <f>VLOOKUP(A459,Sheet3!$A$2:$AC$5999,4,FALSE)+M459</f>
        <v>45626</v>
      </c>
    </row>
    <row r="460" spans="1:14" ht="15.75" x14ac:dyDescent="0.2">
      <c r="A460" s="38">
        <v>10134</v>
      </c>
      <c r="B460" s="39" t="s">
        <v>39</v>
      </c>
      <c r="C460" s="39" t="s">
        <v>40</v>
      </c>
      <c r="D460" s="39" t="s">
        <v>41</v>
      </c>
      <c r="E460" s="40"/>
      <c r="F460" s="40"/>
      <c r="G460" s="40"/>
      <c r="H460" s="40">
        <v>0</v>
      </c>
      <c r="I460" s="40">
        <v>0</v>
      </c>
      <c r="J460" s="40">
        <v>0</v>
      </c>
      <c r="K460" s="40">
        <v>0</v>
      </c>
      <c r="L460" s="41">
        <v>45566</v>
      </c>
      <c r="M460" s="41">
        <v>45596</v>
      </c>
      <c r="N460" s="41">
        <f>VLOOKUP(A460,Sheet3!$A$2:$AC$5999,4,FALSE)+M460</f>
        <v>45641</v>
      </c>
    </row>
    <row r="461" spans="1:14" ht="15.75" x14ac:dyDescent="0.25">
      <c r="A461" s="42">
        <v>10259</v>
      </c>
      <c r="B461" s="43" t="s">
        <v>42</v>
      </c>
      <c r="C461" s="43" t="s">
        <v>43</v>
      </c>
      <c r="D461" s="43" t="s">
        <v>41</v>
      </c>
      <c r="E461" s="44"/>
      <c r="F461" s="44"/>
      <c r="G461" s="44">
        <v>1975047</v>
      </c>
      <c r="H461" s="44">
        <v>197504.7</v>
      </c>
      <c r="I461" s="44">
        <v>19750.47</v>
      </c>
      <c r="J461" s="44">
        <v>266631.34499999997</v>
      </c>
      <c r="K461" s="44">
        <v>2024423.175</v>
      </c>
      <c r="L461" s="41">
        <v>45566</v>
      </c>
      <c r="M461" s="41">
        <v>45596</v>
      </c>
      <c r="N461" s="41">
        <f>VLOOKUP(A461,Sheet3!$A$2:$AC$5999,4,FALSE)+M461</f>
        <v>45626</v>
      </c>
    </row>
    <row r="462" spans="1:14" ht="15.75" x14ac:dyDescent="0.2">
      <c r="A462" s="38">
        <v>10263</v>
      </c>
      <c r="B462" s="39" t="s">
        <v>44</v>
      </c>
      <c r="C462" s="39" t="s">
        <v>17</v>
      </c>
      <c r="D462" s="39" t="s">
        <v>41</v>
      </c>
      <c r="E462" s="40"/>
      <c r="F462" s="40"/>
      <c r="G462" s="40"/>
      <c r="H462" s="40">
        <v>0</v>
      </c>
      <c r="I462" s="40">
        <v>0</v>
      </c>
      <c r="J462" s="40">
        <v>0</v>
      </c>
      <c r="K462" s="40">
        <v>0</v>
      </c>
      <c r="L462" s="41">
        <v>45566</v>
      </c>
      <c r="M462" s="41">
        <v>45596</v>
      </c>
      <c r="N462" s="41">
        <f>VLOOKUP(A462,Sheet3!$A$2:$AC$5999,4,FALSE)+M462</f>
        <v>45626</v>
      </c>
    </row>
    <row r="463" spans="1:14" ht="15.75" x14ac:dyDescent="0.25">
      <c r="A463" s="42">
        <v>10262</v>
      </c>
      <c r="B463" s="43" t="s">
        <v>45</v>
      </c>
      <c r="C463" s="43" t="s">
        <v>46</v>
      </c>
      <c r="D463" s="43" t="s">
        <v>47</v>
      </c>
      <c r="E463" s="44"/>
      <c r="F463" s="44"/>
      <c r="G463" s="44"/>
      <c r="H463" s="44">
        <v>0</v>
      </c>
      <c r="I463" s="44">
        <v>0</v>
      </c>
      <c r="J463" s="44">
        <v>0</v>
      </c>
      <c r="K463" s="44">
        <v>0</v>
      </c>
      <c r="L463" s="41">
        <v>45566</v>
      </c>
      <c r="M463" s="41">
        <v>45596</v>
      </c>
      <c r="N463" s="41">
        <f>VLOOKUP(A463,Sheet3!$A$2:$AC$5999,4,FALSE)+M463</f>
        <v>45610</v>
      </c>
    </row>
    <row r="464" spans="1:14" ht="15.75" x14ac:dyDescent="0.2">
      <c r="A464" s="38">
        <v>10214</v>
      </c>
      <c r="B464" s="39" t="s">
        <v>48</v>
      </c>
      <c r="C464" s="39" t="s">
        <v>49</v>
      </c>
      <c r="D464" s="39" t="s">
        <v>50</v>
      </c>
      <c r="E464" s="40"/>
      <c r="F464" s="40"/>
      <c r="G464" s="40"/>
      <c r="H464" s="40">
        <v>0</v>
      </c>
      <c r="I464" s="40">
        <v>0</v>
      </c>
      <c r="J464" s="40">
        <v>0</v>
      </c>
      <c r="K464" s="40">
        <v>0</v>
      </c>
      <c r="L464" s="41">
        <v>45566</v>
      </c>
      <c r="M464" s="41">
        <v>45596</v>
      </c>
      <c r="N464" s="41">
        <f>VLOOKUP(A464,Sheet3!$A$2:$AC$5999,4,FALSE)+M464</f>
        <v>45626</v>
      </c>
    </row>
    <row r="465" spans="1:14" ht="15.75" x14ac:dyDescent="0.25">
      <c r="A465" s="42">
        <v>10239</v>
      </c>
      <c r="B465" s="43" t="s">
        <v>51</v>
      </c>
      <c r="C465" s="43" t="s">
        <v>52</v>
      </c>
      <c r="D465" s="43" t="s">
        <v>50</v>
      </c>
      <c r="E465" s="44"/>
      <c r="F465" s="44"/>
      <c r="G465" s="44"/>
      <c r="H465" s="44">
        <v>0</v>
      </c>
      <c r="I465" s="44">
        <v>0</v>
      </c>
      <c r="J465" s="44">
        <v>0</v>
      </c>
      <c r="K465" s="44">
        <v>0</v>
      </c>
      <c r="L465" s="41">
        <v>45566</v>
      </c>
      <c r="M465" s="41">
        <v>45596</v>
      </c>
      <c r="N465" s="41">
        <f>VLOOKUP(A465,Sheet3!$A$2:$AC$5999,4,FALSE)+M465</f>
        <v>45626</v>
      </c>
    </row>
    <row r="466" spans="1:14" ht="15.75" x14ac:dyDescent="0.2">
      <c r="A466" s="38">
        <v>10236</v>
      </c>
      <c r="B466" s="39" t="s">
        <v>53</v>
      </c>
      <c r="C466" s="39" t="s">
        <v>54</v>
      </c>
      <c r="D466" s="39" t="s">
        <v>50</v>
      </c>
      <c r="E466" s="40"/>
      <c r="F466" s="40"/>
      <c r="G466" s="40"/>
      <c r="H466" s="40">
        <v>0</v>
      </c>
      <c r="I466" s="40">
        <v>0</v>
      </c>
      <c r="J466" s="40">
        <v>0</v>
      </c>
      <c r="K466" s="40">
        <v>0</v>
      </c>
      <c r="L466" s="41">
        <v>45566</v>
      </c>
      <c r="M466" s="41">
        <v>45596</v>
      </c>
      <c r="N466" s="41">
        <f>VLOOKUP(A466,Sheet3!$A$2:$AC$5999,4,FALSE)+M466</f>
        <v>45626</v>
      </c>
    </row>
    <row r="467" spans="1:14" ht="15.75" x14ac:dyDescent="0.25">
      <c r="A467" s="42">
        <v>10247</v>
      </c>
      <c r="B467" s="43" t="s">
        <v>55</v>
      </c>
      <c r="C467" s="43" t="s">
        <v>56</v>
      </c>
      <c r="D467" s="43" t="s">
        <v>50</v>
      </c>
      <c r="E467" s="44"/>
      <c r="F467" s="44"/>
      <c r="G467" s="44"/>
      <c r="H467" s="44">
        <v>0</v>
      </c>
      <c r="I467" s="44">
        <v>0</v>
      </c>
      <c r="J467" s="44">
        <v>0</v>
      </c>
      <c r="K467" s="44">
        <v>0</v>
      </c>
      <c r="L467" s="41">
        <v>45566</v>
      </c>
      <c r="M467" s="41">
        <v>45596</v>
      </c>
      <c r="N467" s="41">
        <f>VLOOKUP(A467,Sheet3!$A$2:$AC$5999,4,FALSE)+M467</f>
        <v>45603</v>
      </c>
    </row>
    <row r="468" spans="1:14" ht="15.75" x14ac:dyDescent="0.2">
      <c r="A468" s="38">
        <v>10225</v>
      </c>
      <c r="B468" s="39" t="s">
        <v>57</v>
      </c>
      <c r="C468" s="39" t="s">
        <v>17</v>
      </c>
      <c r="D468" s="39" t="s">
        <v>50</v>
      </c>
      <c r="E468" s="40"/>
      <c r="F468" s="40"/>
      <c r="G468" s="40"/>
      <c r="H468" s="40">
        <v>0</v>
      </c>
      <c r="I468" s="40">
        <v>0</v>
      </c>
      <c r="J468" s="40">
        <v>0</v>
      </c>
      <c r="K468" s="40">
        <v>0</v>
      </c>
      <c r="L468" s="41">
        <v>45566</v>
      </c>
      <c r="M468" s="41">
        <v>45596</v>
      </c>
      <c r="N468" s="41">
        <f>VLOOKUP(A468,Sheet3!$A$2:$AC$5999,4,FALSE)+M468</f>
        <v>45626</v>
      </c>
    </row>
    <row r="469" spans="1:14" ht="15.75" x14ac:dyDescent="0.25">
      <c r="A469" s="42">
        <v>10261</v>
      </c>
      <c r="B469" s="43" t="s">
        <v>58</v>
      </c>
      <c r="C469" s="43" t="s">
        <v>59</v>
      </c>
      <c r="D469" s="43" t="s">
        <v>50</v>
      </c>
      <c r="E469" s="44"/>
      <c r="F469" s="44"/>
      <c r="G469" s="44"/>
      <c r="H469" s="44">
        <v>0</v>
      </c>
      <c r="I469" s="44"/>
      <c r="J469" s="44">
        <v>0</v>
      </c>
      <c r="K469" s="44">
        <v>0</v>
      </c>
      <c r="L469" s="41">
        <v>45566</v>
      </c>
      <c r="M469" s="41">
        <v>45596</v>
      </c>
      <c r="N469" s="41">
        <f>VLOOKUP(A469,Sheet3!$A$2:$AC$5999,4,FALSE)+M469</f>
        <v>45641</v>
      </c>
    </row>
    <row r="470" spans="1:14" ht="15.75" x14ac:dyDescent="0.2">
      <c r="A470" s="38">
        <v>10250</v>
      </c>
      <c r="B470" s="39" t="s">
        <v>60</v>
      </c>
      <c r="C470" s="39" t="s">
        <v>52</v>
      </c>
      <c r="D470" s="39" t="s">
        <v>50</v>
      </c>
      <c r="E470" s="40"/>
      <c r="F470" s="40"/>
      <c r="G470" s="40"/>
      <c r="H470" s="40">
        <v>0</v>
      </c>
      <c r="I470" s="40">
        <v>0</v>
      </c>
      <c r="J470" s="40">
        <v>0</v>
      </c>
      <c r="K470" s="40">
        <v>0</v>
      </c>
      <c r="L470" s="41">
        <v>45566</v>
      </c>
      <c r="M470" s="41">
        <v>45596</v>
      </c>
      <c r="N470" s="41">
        <f>VLOOKUP(A470,Sheet3!$A$2:$AC$5999,4,FALSE)+M470</f>
        <v>45626</v>
      </c>
    </row>
    <row r="471" spans="1:14" ht="15.75" x14ac:dyDescent="0.25">
      <c r="A471" s="42">
        <v>10249</v>
      </c>
      <c r="B471" s="43" t="s">
        <v>61</v>
      </c>
      <c r="C471" s="43" t="s">
        <v>62</v>
      </c>
      <c r="D471" s="43" t="s">
        <v>50</v>
      </c>
      <c r="E471" s="44"/>
      <c r="F471" s="44"/>
      <c r="G471" s="44">
        <v>1290000</v>
      </c>
      <c r="H471" s="44">
        <v>193500</v>
      </c>
      <c r="I471" s="44">
        <v>129000</v>
      </c>
      <c r="J471" s="44">
        <v>164475</v>
      </c>
      <c r="K471" s="44">
        <v>1131975</v>
      </c>
      <c r="L471" s="41">
        <v>45566</v>
      </c>
      <c r="M471" s="41">
        <v>45596</v>
      </c>
      <c r="N471" s="41">
        <f>VLOOKUP(A471,Sheet3!$A$2:$AC$5999,4,FALSE)+M471</f>
        <v>45617</v>
      </c>
    </row>
    <row r="472" spans="1:14" ht="15.75" x14ac:dyDescent="0.2">
      <c r="A472" s="38">
        <v>10139</v>
      </c>
      <c r="B472" s="39" t="s">
        <v>63</v>
      </c>
      <c r="C472" s="39" t="s">
        <v>64</v>
      </c>
      <c r="D472" s="39" t="s">
        <v>65</v>
      </c>
      <c r="E472" s="40"/>
      <c r="F472" s="40"/>
      <c r="G472" s="40"/>
      <c r="H472" s="40">
        <v>0</v>
      </c>
      <c r="I472" s="40">
        <v>0</v>
      </c>
      <c r="J472" s="40">
        <v>0</v>
      </c>
      <c r="K472" s="40">
        <v>0</v>
      </c>
      <c r="L472" s="41">
        <v>45566</v>
      </c>
      <c r="M472" s="41">
        <v>45596</v>
      </c>
      <c r="N472" s="41">
        <f>VLOOKUP(A472,Sheet3!$A$2:$AC$5999,4,FALSE)+M472</f>
        <v>45641</v>
      </c>
    </row>
    <row r="473" spans="1:14" ht="15.75" x14ac:dyDescent="0.25">
      <c r="A473" s="42">
        <v>10190</v>
      </c>
      <c r="B473" s="43" t="s">
        <v>66</v>
      </c>
      <c r="C473" s="43" t="s">
        <v>67</v>
      </c>
      <c r="D473" s="43" t="s">
        <v>68</v>
      </c>
      <c r="E473" s="44"/>
      <c r="F473" s="44"/>
      <c r="G473" s="44"/>
      <c r="H473" s="44">
        <v>0</v>
      </c>
      <c r="I473" s="44">
        <v>0</v>
      </c>
      <c r="J473" s="44">
        <v>0</v>
      </c>
      <c r="K473" s="44">
        <v>0</v>
      </c>
      <c r="L473" s="41">
        <v>45566</v>
      </c>
      <c r="M473" s="41">
        <v>45596</v>
      </c>
      <c r="N473" s="41">
        <f>VLOOKUP(A473,Sheet3!$A$2:$AC$5999,4,FALSE)+M473</f>
        <v>45626</v>
      </c>
    </row>
    <row r="474" spans="1:14" ht="15.75" x14ac:dyDescent="0.2">
      <c r="A474" s="38">
        <v>10097</v>
      </c>
      <c r="B474" s="39" t="s">
        <v>69</v>
      </c>
      <c r="C474" s="39" t="s">
        <v>70</v>
      </c>
      <c r="D474" s="39" t="s">
        <v>71</v>
      </c>
      <c r="E474" s="40"/>
      <c r="F474" s="40"/>
      <c r="G474" s="40"/>
      <c r="H474" s="40">
        <v>0</v>
      </c>
      <c r="I474" s="40">
        <v>0</v>
      </c>
      <c r="J474" s="40">
        <v>0</v>
      </c>
      <c r="K474" s="40">
        <v>0</v>
      </c>
      <c r="L474" s="41">
        <v>45566</v>
      </c>
      <c r="M474" s="41">
        <v>45596</v>
      </c>
      <c r="N474" s="41">
        <f>VLOOKUP(A474,Sheet3!$A$2:$AC$5999,4,FALSE)+M474</f>
        <v>45686</v>
      </c>
    </row>
    <row r="475" spans="1:14" ht="15.75" x14ac:dyDescent="0.25">
      <c r="A475" s="42">
        <v>10171</v>
      </c>
      <c r="B475" s="43" t="s">
        <v>72</v>
      </c>
      <c r="C475" s="43" t="s">
        <v>73</v>
      </c>
      <c r="D475" s="43" t="s">
        <v>71</v>
      </c>
      <c r="E475" s="44"/>
      <c r="F475" s="44"/>
      <c r="G475" s="44"/>
      <c r="H475" s="44">
        <v>0</v>
      </c>
      <c r="I475" s="44">
        <v>0</v>
      </c>
      <c r="J475" s="44">
        <v>0</v>
      </c>
      <c r="K475" s="44">
        <v>0</v>
      </c>
      <c r="L475" s="41">
        <v>45566</v>
      </c>
      <c r="M475" s="41">
        <v>45596</v>
      </c>
      <c r="N475" s="41">
        <f>VLOOKUP(A475,Sheet3!$A$2:$AC$5999,4,FALSE)+M475</f>
        <v>45626</v>
      </c>
    </row>
    <row r="476" spans="1:14" ht="15.75" x14ac:dyDescent="0.2">
      <c r="A476" s="38">
        <v>10233</v>
      </c>
      <c r="B476" s="39" t="s">
        <v>74</v>
      </c>
      <c r="C476" s="39" t="s">
        <v>75</v>
      </c>
      <c r="D476" s="39" t="s">
        <v>71</v>
      </c>
      <c r="E476" s="40"/>
      <c r="F476" s="40"/>
      <c r="G476" s="40"/>
      <c r="H476" s="40">
        <v>0</v>
      </c>
      <c r="I476" s="40">
        <v>0</v>
      </c>
      <c r="J476" s="40">
        <v>0</v>
      </c>
      <c r="K476" s="40">
        <v>0</v>
      </c>
      <c r="L476" s="41">
        <v>45566</v>
      </c>
      <c r="M476" s="41">
        <v>45596</v>
      </c>
      <c r="N476" s="41">
        <f>VLOOKUP(A476,Sheet3!$A$2:$AC$5999,4,FALSE)+M476</f>
        <v>45611</v>
      </c>
    </row>
    <row r="477" spans="1:14" ht="15.75" x14ac:dyDescent="0.25">
      <c r="A477" s="42">
        <v>10222</v>
      </c>
      <c r="B477" s="43" t="s">
        <v>76</v>
      </c>
      <c r="C477" s="43" t="s">
        <v>77</v>
      </c>
      <c r="D477" s="43" t="s">
        <v>71</v>
      </c>
      <c r="E477" s="44"/>
      <c r="F477" s="44"/>
      <c r="G477" s="44"/>
      <c r="H477" s="44">
        <v>0</v>
      </c>
      <c r="I477" s="44">
        <v>0</v>
      </c>
      <c r="J477" s="44">
        <v>0</v>
      </c>
      <c r="K477" s="44">
        <v>0</v>
      </c>
      <c r="L477" s="41">
        <v>45566</v>
      </c>
      <c r="M477" s="41">
        <v>45596</v>
      </c>
      <c r="N477" s="41">
        <f>VLOOKUP(A477,Sheet3!$A$2:$AC$5999,4,FALSE)+M477</f>
        <v>45611</v>
      </c>
    </row>
    <row r="478" spans="1:14" ht="15.75" x14ac:dyDescent="0.2">
      <c r="A478" s="38">
        <v>10230</v>
      </c>
      <c r="B478" s="39" t="s">
        <v>78</v>
      </c>
      <c r="C478" s="39" t="s">
        <v>79</v>
      </c>
      <c r="D478" s="39" t="s">
        <v>71</v>
      </c>
      <c r="E478" s="40"/>
      <c r="F478" s="40"/>
      <c r="G478" s="40"/>
      <c r="H478" s="40">
        <v>0</v>
      </c>
      <c r="I478" s="40">
        <v>0</v>
      </c>
      <c r="J478" s="40">
        <v>0</v>
      </c>
      <c r="K478" s="40">
        <v>0</v>
      </c>
      <c r="L478" s="41">
        <v>45566</v>
      </c>
      <c r="M478" s="41">
        <v>45596</v>
      </c>
      <c r="N478" s="41">
        <f>VLOOKUP(A478,Sheet3!$A$2:$AC$5999,4,FALSE)+M478</f>
        <v>45626</v>
      </c>
    </row>
    <row r="479" spans="1:14" ht="15.75" x14ac:dyDescent="0.25">
      <c r="A479" s="42" t="s">
        <v>80</v>
      </c>
      <c r="B479" s="43" t="s">
        <v>80</v>
      </c>
      <c r="C479" s="43" t="s">
        <v>81</v>
      </c>
      <c r="D479" s="43" t="s">
        <v>71</v>
      </c>
      <c r="E479" s="44"/>
      <c r="F479" s="44"/>
      <c r="G479" s="44">
        <v>762858.3</v>
      </c>
      <c r="H479" s="44">
        <v>152571.66</v>
      </c>
      <c r="I479" s="44">
        <v>76285.83</v>
      </c>
      <c r="J479" s="44">
        <v>91542.995999999999</v>
      </c>
      <c r="K479" s="44">
        <v>625543.8060000001</v>
      </c>
      <c r="L479" s="41">
        <v>45566</v>
      </c>
      <c r="M479" s="41">
        <v>45596</v>
      </c>
      <c r="N479" s="41">
        <f>VLOOKUP(A479,Sheet3!$A$2:$AC$5999,4,FALSE)+M479</f>
        <v>45626</v>
      </c>
    </row>
    <row r="480" spans="1:14" ht="15.75" x14ac:dyDescent="0.2">
      <c r="A480" s="38">
        <v>10179</v>
      </c>
      <c r="B480" s="39" t="s">
        <v>82</v>
      </c>
      <c r="C480" s="39" t="s">
        <v>83</v>
      </c>
      <c r="D480" s="39" t="s">
        <v>84</v>
      </c>
      <c r="E480" s="40"/>
      <c r="F480" s="40"/>
      <c r="G480" s="40"/>
      <c r="H480" s="40">
        <v>0</v>
      </c>
      <c r="I480" s="40">
        <v>0</v>
      </c>
      <c r="J480" s="40">
        <v>0</v>
      </c>
      <c r="K480" s="40">
        <v>0</v>
      </c>
      <c r="L480" s="41">
        <v>45566</v>
      </c>
      <c r="M480" s="41">
        <v>45596</v>
      </c>
      <c r="N480" s="41">
        <f>VLOOKUP(A480,Sheet3!$A$2:$AC$5999,4,FALSE)+M480</f>
        <v>45626</v>
      </c>
    </row>
    <row r="481" spans="1:14" ht="15.75" x14ac:dyDescent="0.25">
      <c r="A481" s="42">
        <v>10183</v>
      </c>
      <c r="B481" s="43" t="s">
        <v>85</v>
      </c>
      <c r="C481" s="43" t="s">
        <v>86</v>
      </c>
      <c r="D481" s="43" t="s">
        <v>84</v>
      </c>
      <c r="E481" s="44"/>
      <c r="F481" s="44"/>
      <c r="G481" s="44"/>
      <c r="H481" s="44">
        <v>0</v>
      </c>
      <c r="I481" s="44">
        <v>0</v>
      </c>
      <c r="J481" s="44">
        <v>0</v>
      </c>
      <c r="K481" s="44">
        <v>0</v>
      </c>
      <c r="L481" s="41">
        <v>45566</v>
      </c>
      <c r="M481" s="41">
        <v>45596</v>
      </c>
      <c r="N481" s="41">
        <f>VLOOKUP(A481,Sheet3!$A$2:$AC$5999,4,FALSE)+M481</f>
        <v>45626</v>
      </c>
    </row>
    <row r="482" spans="1:14" ht="15.75" x14ac:dyDescent="0.2">
      <c r="A482" s="38">
        <v>10156</v>
      </c>
      <c r="B482" s="39" t="s">
        <v>87</v>
      </c>
      <c r="C482" s="39" t="s">
        <v>88</v>
      </c>
      <c r="D482" s="39" t="s">
        <v>84</v>
      </c>
      <c r="E482" s="40"/>
      <c r="F482" s="40"/>
      <c r="G482" s="40"/>
      <c r="H482" s="40">
        <v>0</v>
      </c>
      <c r="I482" s="40">
        <v>0</v>
      </c>
      <c r="J482" s="40">
        <v>0</v>
      </c>
      <c r="K482" s="40">
        <v>0</v>
      </c>
      <c r="L482" s="41">
        <v>45566</v>
      </c>
      <c r="M482" s="41">
        <v>45596</v>
      </c>
      <c r="N482" s="41">
        <f>VLOOKUP(A482,Sheet3!$A$2:$AC$5999,4,FALSE)+M482</f>
        <v>45626</v>
      </c>
    </row>
    <row r="483" spans="1:14" ht="15.75" x14ac:dyDescent="0.25">
      <c r="A483" s="42">
        <v>10147</v>
      </c>
      <c r="B483" s="43" t="s">
        <v>89</v>
      </c>
      <c r="C483" s="43" t="s">
        <v>90</v>
      </c>
      <c r="D483" s="43" t="s">
        <v>84</v>
      </c>
      <c r="E483" s="44"/>
      <c r="F483" s="44"/>
      <c r="G483" s="44"/>
      <c r="H483" s="44">
        <v>0</v>
      </c>
      <c r="I483" s="44">
        <v>0</v>
      </c>
      <c r="J483" s="44">
        <v>0</v>
      </c>
      <c r="K483" s="44">
        <v>0</v>
      </c>
      <c r="L483" s="41">
        <v>45566</v>
      </c>
      <c r="M483" s="41">
        <v>45596</v>
      </c>
      <c r="N483" s="41">
        <f>VLOOKUP(A483,Sheet3!$A$2:$AC$5999,4,FALSE)+M483</f>
        <v>45626</v>
      </c>
    </row>
    <row r="484" spans="1:14" ht="15.75" x14ac:dyDescent="0.2">
      <c r="A484" s="38">
        <v>10168</v>
      </c>
      <c r="B484" s="39" t="s">
        <v>91</v>
      </c>
      <c r="C484" s="39" t="s">
        <v>92</v>
      </c>
      <c r="D484" s="39" t="s">
        <v>84</v>
      </c>
      <c r="E484" s="40"/>
      <c r="F484" s="40"/>
      <c r="G484" s="40"/>
      <c r="H484" s="40">
        <v>0</v>
      </c>
      <c r="I484" s="40">
        <v>0</v>
      </c>
      <c r="J484" s="40">
        <v>0</v>
      </c>
      <c r="K484" s="40">
        <v>0</v>
      </c>
      <c r="L484" s="41">
        <v>45566</v>
      </c>
      <c r="M484" s="41">
        <v>45596</v>
      </c>
      <c r="N484" s="41">
        <f>VLOOKUP(A484,Sheet3!$A$2:$AC$5999,4,FALSE)+M484</f>
        <v>45626</v>
      </c>
    </row>
    <row r="485" spans="1:14" ht="15.75" x14ac:dyDescent="0.25">
      <c r="A485" s="42">
        <v>10208</v>
      </c>
      <c r="B485" s="43" t="s">
        <v>93</v>
      </c>
      <c r="C485" s="43" t="s">
        <v>21</v>
      </c>
      <c r="D485" s="43" t="s">
        <v>84</v>
      </c>
      <c r="E485" s="44"/>
      <c r="F485" s="44"/>
      <c r="G485" s="44"/>
      <c r="H485" s="44">
        <v>0</v>
      </c>
      <c r="I485" s="44">
        <v>0</v>
      </c>
      <c r="J485" s="44">
        <v>0</v>
      </c>
      <c r="K485" s="44">
        <v>0</v>
      </c>
      <c r="L485" s="41">
        <v>45566</v>
      </c>
      <c r="M485" s="41">
        <v>45596</v>
      </c>
      <c r="N485" s="41">
        <f>VLOOKUP(A485,Sheet3!$A$2:$AC$5999,4,FALSE)+M485</f>
        <v>45626</v>
      </c>
    </row>
    <row r="486" spans="1:14" ht="15.75" x14ac:dyDescent="0.2">
      <c r="A486" s="38" t="s">
        <v>94</v>
      </c>
      <c r="B486" s="39" t="s">
        <v>94</v>
      </c>
      <c r="C486" s="39"/>
      <c r="D486" s="39" t="s">
        <v>84</v>
      </c>
      <c r="E486" s="40"/>
      <c r="F486" s="40"/>
      <c r="G486" s="40"/>
      <c r="H486" s="40">
        <v>0</v>
      </c>
      <c r="I486" s="40">
        <v>0</v>
      </c>
      <c r="J486" s="40">
        <v>0</v>
      </c>
      <c r="K486" s="40">
        <v>0</v>
      </c>
      <c r="L486" s="41">
        <v>45566</v>
      </c>
      <c r="M486" s="41">
        <v>45596</v>
      </c>
      <c r="N486" s="41">
        <f>VLOOKUP(A486,Sheet3!$A$2:$AC$5999,4,FALSE)+M486</f>
        <v>45626</v>
      </c>
    </row>
    <row r="487" spans="1:14" ht="15.75" x14ac:dyDescent="0.25">
      <c r="A487" s="42">
        <v>10248</v>
      </c>
      <c r="B487" s="43" t="s">
        <v>95</v>
      </c>
      <c r="C487" s="43" t="s">
        <v>17</v>
      </c>
      <c r="D487" s="43" t="s">
        <v>96</v>
      </c>
      <c r="E487" s="44"/>
      <c r="F487" s="44"/>
      <c r="G487" s="44"/>
      <c r="H487" s="44">
        <v>0</v>
      </c>
      <c r="I487" s="44">
        <v>0</v>
      </c>
      <c r="J487" s="44">
        <v>0</v>
      </c>
      <c r="K487" s="44">
        <v>0</v>
      </c>
      <c r="L487" s="41">
        <v>45566</v>
      </c>
      <c r="M487" s="41">
        <v>45596</v>
      </c>
      <c r="N487" s="41">
        <f>VLOOKUP(A487,Sheet3!$A$2:$AC$5999,4,FALSE)+M487</f>
        <v>45626</v>
      </c>
    </row>
    <row r="488" spans="1:14" ht="15.75" x14ac:dyDescent="0.2">
      <c r="A488" s="38">
        <v>10229</v>
      </c>
      <c r="B488" s="39" t="s">
        <v>97</v>
      </c>
      <c r="C488" s="39" t="s">
        <v>98</v>
      </c>
      <c r="D488" s="39"/>
      <c r="E488" s="40"/>
      <c r="F488" s="40"/>
      <c r="G488" s="40"/>
      <c r="H488" s="40"/>
      <c r="I488" s="40"/>
      <c r="J488" s="40">
        <v>0</v>
      </c>
      <c r="K488" s="40">
        <v>0</v>
      </c>
      <c r="L488" s="41">
        <v>45566</v>
      </c>
      <c r="M488" s="41">
        <v>45596</v>
      </c>
      <c r="N488" s="41">
        <f>VLOOKUP(A488,Sheet3!$A$2:$AC$5999,4,FALSE)+M488</f>
        <v>45626</v>
      </c>
    </row>
    <row r="489" spans="1:14" ht="15.75" x14ac:dyDescent="0.25">
      <c r="A489" s="42">
        <v>10238</v>
      </c>
      <c r="B489" s="43" t="s">
        <v>99</v>
      </c>
      <c r="C489" s="43" t="s">
        <v>100</v>
      </c>
      <c r="D489" s="43"/>
      <c r="E489" s="44"/>
      <c r="F489" s="44"/>
      <c r="G489" s="44"/>
      <c r="H489" s="44">
        <v>0</v>
      </c>
      <c r="I489" s="44">
        <v>0</v>
      </c>
      <c r="J489" s="44">
        <v>0</v>
      </c>
      <c r="K489" s="44">
        <v>0</v>
      </c>
      <c r="L489" s="41">
        <v>45566</v>
      </c>
      <c r="M489" s="41">
        <v>45596</v>
      </c>
      <c r="N489" s="41">
        <f>VLOOKUP(A489,Sheet3!$A$2:$AC$5999,4,FALSE)+M489</f>
        <v>45611</v>
      </c>
    </row>
    <row r="490" spans="1:14" ht="15.75" x14ac:dyDescent="0.2">
      <c r="A490" s="46">
        <v>10264</v>
      </c>
      <c r="B490" s="39" t="s">
        <v>101</v>
      </c>
      <c r="C490" s="39" t="s">
        <v>102</v>
      </c>
      <c r="D490" s="39"/>
      <c r="E490" s="40"/>
      <c r="F490" s="40"/>
      <c r="G490" s="40">
        <v>10981441.600000001</v>
      </c>
      <c r="H490" s="40">
        <v>3294432.4800000004</v>
      </c>
      <c r="I490" s="40">
        <v>1098144.1600000001</v>
      </c>
      <c r="J490" s="40">
        <v>1153051.368</v>
      </c>
      <c r="K490" s="40">
        <v>7741916.3280000007</v>
      </c>
      <c r="L490" s="41">
        <v>45566</v>
      </c>
      <c r="M490" s="41">
        <v>45596</v>
      </c>
      <c r="N490" s="41">
        <f>VLOOKUP(A490,Sheet3!$A$2:$AC$5999,4,FALSE)+M490</f>
        <v>45626</v>
      </c>
    </row>
    <row r="491" spans="1:14" ht="15.75" x14ac:dyDescent="0.25">
      <c r="A491" s="42">
        <v>10265</v>
      </c>
      <c r="B491" s="43" t="s">
        <v>103</v>
      </c>
      <c r="C491" s="43" t="s">
        <v>102</v>
      </c>
      <c r="D491" s="43"/>
      <c r="E491" s="44"/>
      <c r="F491" s="44"/>
      <c r="G491" s="44">
        <v>8994603.5999999996</v>
      </c>
      <c r="H491" s="44">
        <v>2698381.0799999996</v>
      </c>
      <c r="I491" s="44">
        <v>899460.36</v>
      </c>
      <c r="J491" s="44">
        <v>944433.37799999991</v>
      </c>
      <c r="K491" s="44">
        <v>6341195.5379999988</v>
      </c>
      <c r="L491" s="41">
        <v>45566</v>
      </c>
      <c r="M491" s="41">
        <v>45596</v>
      </c>
      <c r="N491" s="41">
        <f>VLOOKUP(A491,Sheet3!$A$2:$AC$5999,4,FALSE)+M491</f>
        <v>45626</v>
      </c>
    </row>
    <row r="492" spans="1:14" ht="15.75" x14ac:dyDescent="0.2">
      <c r="A492" s="38">
        <v>10077</v>
      </c>
      <c r="B492" s="39" t="s">
        <v>5</v>
      </c>
      <c r="C492" s="39" t="s">
        <v>6</v>
      </c>
      <c r="D492" s="39" t="s">
        <v>7</v>
      </c>
      <c r="E492" s="40"/>
      <c r="F492" s="40"/>
      <c r="G492" s="40"/>
      <c r="H492" s="40">
        <v>0</v>
      </c>
      <c r="I492" s="40">
        <v>0</v>
      </c>
      <c r="J492" s="40">
        <v>0</v>
      </c>
      <c r="K492" s="40">
        <v>0</v>
      </c>
      <c r="L492" s="41">
        <v>45597</v>
      </c>
      <c r="M492" s="41">
        <v>45626</v>
      </c>
      <c r="N492" s="41">
        <f>VLOOKUP(A492,Sheet3!$A$2:$AC$5999,4,FALSE)+M492</f>
        <v>45633</v>
      </c>
    </row>
    <row r="493" spans="1:14" ht="15.75" x14ac:dyDescent="0.25">
      <c r="A493" s="42">
        <v>10137</v>
      </c>
      <c r="B493" s="43" t="s">
        <v>8</v>
      </c>
      <c r="C493" s="43" t="s">
        <v>9</v>
      </c>
      <c r="D493" s="43" t="s">
        <v>7</v>
      </c>
      <c r="E493" s="44"/>
      <c r="F493" s="44"/>
      <c r="G493" s="44"/>
      <c r="H493" s="44"/>
      <c r="I493" s="44">
        <v>0</v>
      </c>
      <c r="J493" s="44">
        <v>0</v>
      </c>
      <c r="K493" s="44">
        <v>0</v>
      </c>
      <c r="L493" s="41">
        <v>45597</v>
      </c>
      <c r="M493" s="41">
        <v>45626</v>
      </c>
      <c r="N493" s="41">
        <f>VLOOKUP(A493,Sheet3!$A$2:$AC$5999,4,FALSE)+M493</f>
        <v>45656</v>
      </c>
    </row>
    <row r="494" spans="1:14" ht="15.75" x14ac:dyDescent="0.2">
      <c r="A494" s="38">
        <v>10245</v>
      </c>
      <c r="B494" s="39" t="s">
        <v>10</v>
      </c>
      <c r="C494" s="39" t="s">
        <v>11</v>
      </c>
      <c r="D494" s="39" t="s">
        <v>7</v>
      </c>
      <c r="E494" s="40"/>
      <c r="F494" s="40"/>
      <c r="G494" s="40"/>
      <c r="H494" s="40">
        <v>0</v>
      </c>
      <c r="I494" s="40">
        <v>0</v>
      </c>
      <c r="J494" s="40">
        <v>0</v>
      </c>
      <c r="K494" s="40">
        <v>0</v>
      </c>
      <c r="L494" s="41">
        <v>45597</v>
      </c>
      <c r="M494" s="41">
        <v>45626</v>
      </c>
      <c r="N494" s="41">
        <f>VLOOKUP(A494,Sheet3!$A$2:$AC$5999,4,FALSE)+M494</f>
        <v>45641</v>
      </c>
    </row>
    <row r="495" spans="1:14" ht="15.75" x14ac:dyDescent="0.25">
      <c r="A495" s="42">
        <v>10251</v>
      </c>
      <c r="B495" s="43" t="s">
        <v>12</v>
      </c>
      <c r="C495" s="43" t="s">
        <v>13</v>
      </c>
      <c r="D495" s="43" t="s">
        <v>7</v>
      </c>
      <c r="E495" s="44"/>
      <c r="F495" s="44"/>
      <c r="G495" s="44"/>
      <c r="H495" s="44">
        <v>0</v>
      </c>
      <c r="I495" s="44">
        <v>0</v>
      </c>
      <c r="J495" s="44">
        <v>0</v>
      </c>
      <c r="K495" s="44">
        <v>0</v>
      </c>
      <c r="L495" s="41">
        <v>45597</v>
      </c>
      <c r="M495" s="41">
        <v>45626</v>
      </c>
      <c r="N495" s="41">
        <f>VLOOKUP(A495,Sheet3!$A$2:$AC$5999,4,FALSE)+M495</f>
        <v>45716</v>
      </c>
    </row>
    <row r="496" spans="1:14" ht="15.75" x14ac:dyDescent="0.2">
      <c r="A496" s="38">
        <v>10240</v>
      </c>
      <c r="B496" s="39" t="s">
        <v>14</v>
      </c>
      <c r="C496" s="39" t="s">
        <v>15</v>
      </c>
      <c r="D496" s="39" t="s">
        <v>7</v>
      </c>
      <c r="E496" s="40"/>
      <c r="F496" s="40"/>
      <c r="G496" s="40"/>
      <c r="H496" s="40">
        <v>0</v>
      </c>
      <c r="I496" s="40"/>
      <c r="J496" s="40">
        <v>0</v>
      </c>
      <c r="K496" s="40">
        <v>0</v>
      </c>
      <c r="L496" s="41">
        <v>45597</v>
      </c>
      <c r="M496" s="41">
        <v>45626</v>
      </c>
      <c r="N496" s="41">
        <f>VLOOKUP(A496,Sheet3!$A$2:$AC$5999,4,FALSE)+M496</f>
        <v>45633</v>
      </c>
    </row>
    <row r="497" spans="1:14" ht="15.75" x14ac:dyDescent="0.25">
      <c r="A497" s="42">
        <v>10012</v>
      </c>
      <c r="B497" s="43" t="s">
        <v>16</v>
      </c>
      <c r="C497" s="43" t="s">
        <v>17</v>
      </c>
      <c r="D497" s="43" t="s">
        <v>18</v>
      </c>
      <c r="E497" s="44"/>
      <c r="F497" s="44"/>
      <c r="G497" s="44"/>
      <c r="H497" s="44">
        <v>0</v>
      </c>
      <c r="I497" s="44">
        <v>0</v>
      </c>
      <c r="J497" s="44">
        <v>0</v>
      </c>
      <c r="K497" s="44">
        <v>0</v>
      </c>
      <c r="L497" s="41">
        <v>45597</v>
      </c>
      <c r="M497" s="41">
        <v>45626</v>
      </c>
      <c r="N497" s="41">
        <f>VLOOKUP(A497,Sheet3!$A$2:$AC$5999,4,FALSE)+M497</f>
        <v>45656</v>
      </c>
    </row>
    <row r="498" spans="1:14" ht="15.75" x14ac:dyDescent="0.2">
      <c r="A498" s="38">
        <v>10138</v>
      </c>
      <c r="B498" s="39" t="s">
        <v>19</v>
      </c>
      <c r="C498" s="39" t="s">
        <v>6</v>
      </c>
      <c r="D498" s="39" t="s">
        <v>18</v>
      </c>
      <c r="E498" s="40"/>
      <c r="F498" s="40"/>
      <c r="G498" s="40"/>
      <c r="H498" s="40">
        <v>0</v>
      </c>
      <c r="I498" s="40">
        <v>0</v>
      </c>
      <c r="J498" s="40">
        <v>0</v>
      </c>
      <c r="K498" s="40">
        <v>0</v>
      </c>
      <c r="L498" s="41">
        <v>45597</v>
      </c>
      <c r="M498" s="41">
        <v>45626</v>
      </c>
      <c r="N498" s="41">
        <f>VLOOKUP(A498,Sheet3!$A$2:$AC$5999,4,FALSE)+M498</f>
        <v>45633</v>
      </c>
    </row>
    <row r="499" spans="1:14" ht="15.75" x14ac:dyDescent="0.25">
      <c r="A499" s="42">
        <v>10088</v>
      </c>
      <c r="B499" s="43" t="s">
        <v>20</v>
      </c>
      <c r="C499" s="43" t="s">
        <v>21</v>
      </c>
      <c r="D499" s="43" t="s">
        <v>18</v>
      </c>
      <c r="E499" s="44"/>
      <c r="F499" s="44"/>
      <c r="G499" s="44"/>
      <c r="H499" s="44"/>
      <c r="I499" s="44">
        <v>0</v>
      </c>
      <c r="J499" s="44">
        <v>0</v>
      </c>
      <c r="K499" s="44">
        <v>0</v>
      </c>
      <c r="L499" s="41">
        <v>45597</v>
      </c>
      <c r="M499" s="41">
        <v>45626</v>
      </c>
      <c r="N499" s="41">
        <f>VLOOKUP(A499,Sheet3!$A$2:$AC$5999,4,FALSE)+M499</f>
        <v>45656</v>
      </c>
    </row>
    <row r="500" spans="1:14" ht="15.75" x14ac:dyDescent="0.2">
      <c r="A500" s="38">
        <v>10088</v>
      </c>
      <c r="B500" s="39" t="s">
        <v>22</v>
      </c>
      <c r="C500" s="39" t="s">
        <v>21</v>
      </c>
      <c r="D500" s="39" t="s">
        <v>18</v>
      </c>
      <c r="E500" s="40"/>
      <c r="F500" s="40"/>
      <c r="G500" s="40"/>
      <c r="H500" s="40"/>
      <c r="I500" s="40">
        <v>0</v>
      </c>
      <c r="J500" s="40">
        <v>0</v>
      </c>
      <c r="K500" s="40">
        <v>0</v>
      </c>
      <c r="L500" s="41">
        <v>45597</v>
      </c>
      <c r="M500" s="41">
        <v>45626</v>
      </c>
      <c r="N500" s="41">
        <f>VLOOKUP(A500,Sheet3!$A$2:$AC$5999,4,FALSE)+M500</f>
        <v>45656</v>
      </c>
    </row>
    <row r="501" spans="1:14" ht="15.75" x14ac:dyDescent="0.25">
      <c r="A501" s="42">
        <v>10256</v>
      </c>
      <c r="B501" s="43" t="s">
        <v>23</v>
      </c>
      <c r="C501" s="43" t="s">
        <v>24</v>
      </c>
      <c r="D501" s="43" t="s">
        <v>18</v>
      </c>
      <c r="E501" s="44"/>
      <c r="F501" s="44"/>
      <c r="G501" s="44"/>
      <c r="H501" s="44">
        <v>0</v>
      </c>
      <c r="I501" s="44">
        <v>0</v>
      </c>
      <c r="J501" s="44">
        <v>0</v>
      </c>
      <c r="K501" s="44">
        <v>0</v>
      </c>
      <c r="L501" s="41">
        <v>45597</v>
      </c>
      <c r="M501" s="41">
        <v>45626</v>
      </c>
      <c r="N501" s="41">
        <f>VLOOKUP(A501,Sheet3!$A$2:$AC$5999,4,FALSE)+M501</f>
        <v>45640</v>
      </c>
    </row>
    <row r="502" spans="1:14" ht="15.75" x14ac:dyDescent="0.2">
      <c r="A502" s="38">
        <v>10080</v>
      </c>
      <c r="B502" s="39" t="s">
        <v>25</v>
      </c>
      <c r="C502" s="39" t="s">
        <v>26</v>
      </c>
      <c r="D502" s="39" t="s">
        <v>27</v>
      </c>
      <c r="E502" s="40"/>
      <c r="F502" s="40"/>
      <c r="G502" s="40"/>
      <c r="H502" s="40">
        <v>0</v>
      </c>
      <c r="I502" s="40">
        <v>0</v>
      </c>
      <c r="J502" s="40">
        <v>0</v>
      </c>
      <c r="K502" s="40">
        <v>0</v>
      </c>
      <c r="L502" s="41">
        <v>45597</v>
      </c>
      <c r="M502" s="41">
        <v>45626</v>
      </c>
      <c r="N502" s="41">
        <f>VLOOKUP(A502,Sheet3!$A$2:$AC$5999,4,FALSE)+M502</f>
        <v>45716</v>
      </c>
    </row>
    <row r="503" spans="1:14" ht="15.75" x14ac:dyDescent="0.25">
      <c r="A503" s="42">
        <v>10241</v>
      </c>
      <c r="B503" s="43" t="s">
        <v>28</v>
      </c>
      <c r="C503" s="43" t="s">
        <v>29</v>
      </c>
      <c r="D503" s="43" t="s">
        <v>27</v>
      </c>
      <c r="E503" s="44"/>
      <c r="F503" s="44"/>
      <c r="G503" s="44"/>
      <c r="H503" s="44">
        <v>0</v>
      </c>
      <c r="I503" s="44">
        <v>0</v>
      </c>
      <c r="J503" s="44">
        <v>0</v>
      </c>
      <c r="K503" s="44">
        <v>0</v>
      </c>
      <c r="L503" s="41">
        <v>45597</v>
      </c>
      <c r="M503" s="41">
        <v>45626</v>
      </c>
      <c r="N503" s="41">
        <f>VLOOKUP(A503,Sheet3!$A$2:$AC$5999,4,FALSE)+M503</f>
        <v>45641</v>
      </c>
    </row>
    <row r="504" spans="1:14" ht="15.75" x14ac:dyDescent="0.2">
      <c r="A504" s="38">
        <v>10219</v>
      </c>
      <c r="B504" s="39" t="s">
        <v>30</v>
      </c>
      <c r="C504" s="39" t="s">
        <v>31</v>
      </c>
      <c r="D504" s="39" t="s">
        <v>27</v>
      </c>
      <c r="E504" s="40"/>
      <c r="F504" s="40"/>
      <c r="G504" s="40">
        <v>831414.3</v>
      </c>
      <c r="H504" s="40">
        <v>207853.57500000001</v>
      </c>
      <c r="I504" s="40">
        <v>83141.430000000008</v>
      </c>
      <c r="J504" s="40">
        <v>93534.108750000014</v>
      </c>
      <c r="K504" s="40">
        <v>633953.40375000006</v>
      </c>
      <c r="L504" s="41">
        <v>45597</v>
      </c>
      <c r="M504" s="41">
        <v>45626</v>
      </c>
      <c r="N504" s="41">
        <f>VLOOKUP(A504,Sheet3!$A$2:$AC$5999,4,FALSE)+M504</f>
        <v>45656</v>
      </c>
    </row>
    <row r="505" spans="1:14" ht="15.75" x14ac:dyDescent="0.25">
      <c r="A505" s="42">
        <v>10254</v>
      </c>
      <c r="B505" s="43" t="s">
        <v>32</v>
      </c>
      <c r="C505" s="43" t="s">
        <v>33</v>
      </c>
      <c r="D505" s="43" t="s">
        <v>27</v>
      </c>
      <c r="E505" s="44"/>
      <c r="F505" s="44"/>
      <c r="G505" s="44">
        <v>1292078.6370000001</v>
      </c>
      <c r="H505" s="44">
        <v>258415.72740000003</v>
      </c>
      <c r="I505" s="44">
        <v>129207.86370000002</v>
      </c>
      <c r="J505" s="44">
        <v>155049.43644000002</v>
      </c>
      <c r="K505" s="44">
        <v>1059504.4823400001</v>
      </c>
      <c r="L505" s="41">
        <v>45597</v>
      </c>
      <c r="M505" s="41">
        <v>45626</v>
      </c>
      <c r="N505" s="41">
        <f>VLOOKUP(A505,Sheet3!$A$2:$AC$5999,4,FALSE)+M505</f>
        <v>45671</v>
      </c>
    </row>
    <row r="506" spans="1:14" ht="15.75" x14ac:dyDescent="0.2">
      <c r="A506" s="38">
        <v>10253</v>
      </c>
      <c r="B506" s="39" t="s">
        <v>34</v>
      </c>
      <c r="C506" s="39" t="s">
        <v>33</v>
      </c>
      <c r="D506" s="39" t="s">
        <v>27</v>
      </c>
      <c r="E506" s="40"/>
      <c r="F506" s="40"/>
      <c r="G506" s="40"/>
      <c r="H506" s="40">
        <v>0</v>
      </c>
      <c r="I506" s="40">
        <v>0</v>
      </c>
      <c r="J506" s="40">
        <v>0</v>
      </c>
      <c r="K506" s="40">
        <v>0</v>
      </c>
      <c r="L506" s="41">
        <v>45597</v>
      </c>
      <c r="M506" s="41">
        <v>45626</v>
      </c>
      <c r="N506" s="41">
        <f>VLOOKUP(A506,Sheet3!$A$2:$AC$5999,4,FALSE)+M506</f>
        <v>45671</v>
      </c>
    </row>
    <row r="507" spans="1:14" ht="15.75" x14ac:dyDescent="0.25">
      <c r="A507" s="42">
        <v>10234</v>
      </c>
      <c r="B507" s="43" t="s">
        <v>35</v>
      </c>
      <c r="C507" s="43" t="s">
        <v>17</v>
      </c>
      <c r="D507" s="43" t="s">
        <v>36</v>
      </c>
      <c r="E507" s="44"/>
      <c r="F507" s="44"/>
      <c r="G507" s="44"/>
      <c r="H507" s="44">
        <v>0</v>
      </c>
      <c r="I507" s="44">
        <v>0</v>
      </c>
      <c r="J507" s="44">
        <v>0</v>
      </c>
      <c r="K507" s="44">
        <v>0</v>
      </c>
      <c r="L507" s="41">
        <v>45597</v>
      </c>
      <c r="M507" s="41">
        <v>45626</v>
      </c>
      <c r="N507" s="41">
        <f>VLOOKUP(A507,Sheet3!$A$2:$AC$5999,4,FALSE)+M507</f>
        <v>45656</v>
      </c>
    </row>
    <row r="508" spans="1:14" ht="15.75" x14ac:dyDescent="0.2">
      <c r="A508" s="38" t="s">
        <v>37</v>
      </c>
      <c r="B508" s="39" t="s">
        <v>37</v>
      </c>
      <c r="C508" s="39" t="s">
        <v>38</v>
      </c>
      <c r="D508" s="39" t="s">
        <v>36</v>
      </c>
      <c r="E508" s="40"/>
      <c r="F508" s="40"/>
      <c r="G508" s="40">
        <v>1750000</v>
      </c>
      <c r="H508" s="40"/>
      <c r="I508" s="40"/>
      <c r="J508" s="40">
        <v>262500</v>
      </c>
      <c r="K508" s="40">
        <v>2012500</v>
      </c>
      <c r="L508" s="41">
        <v>45597</v>
      </c>
      <c r="M508" s="41">
        <v>45626</v>
      </c>
      <c r="N508" s="41">
        <f>VLOOKUP(A508,Sheet3!$A$2:$AC$5999,4,FALSE)+M508</f>
        <v>45656</v>
      </c>
    </row>
    <row r="509" spans="1:14" ht="15.75" x14ac:dyDescent="0.25">
      <c r="A509" s="42">
        <v>10134</v>
      </c>
      <c r="B509" s="43" t="s">
        <v>39</v>
      </c>
      <c r="C509" s="43" t="s">
        <v>40</v>
      </c>
      <c r="D509" s="43" t="s">
        <v>41</v>
      </c>
      <c r="E509" s="44"/>
      <c r="F509" s="44"/>
      <c r="G509" s="44"/>
      <c r="H509" s="44">
        <v>0</v>
      </c>
      <c r="I509" s="44">
        <v>0</v>
      </c>
      <c r="J509" s="44">
        <v>0</v>
      </c>
      <c r="K509" s="44">
        <v>0</v>
      </c>
      <c r="L509" s="41">
        <v>45597</v>
      </c>
      <c r="M509" s="41">
        <v>45626</v>
      </c>
      <c r="N509" s="41">
        <f>VLOOKUP(A509,Sheet3!$A$2:$AC$5999,4,FALSE)+M509</f>
        <v>45671</v>
      </c>
    </row>
    <row r="510" spans="1:14" ht="15.75" x14ac:dyDescent="0.2">
      <c r="A510" s="38">
        <v>10259</v>
      </c>
      <c r="B510" s="39" t="s">
        <v>42</v>
      </c>
      <c r="C510" s="39" t="s">
        <v>43</v>
      </c>
      <c r="D510" s="39" t="s">
        <v>41</v>
      </c>
      <c r="E510" s="40"/>
      <c r="F510" s="40"/>
      <c r="G510" s="40">
        <v>1716890</v>
      </c>
      <c r="H510" s="40">
        <v>171689</v>
      </c>
      <c r="I510" s="40">
        <v>17168.900000000001</v>
      </c>
      <c r="J510" s="40">
        <v>231780.15</v>
      </c>
      <c r="K510" s="40">
        <v>1759812.25</v>
      </c>
      <c r="L510" s="41">
        <v>45597</v>
      </c>
      <c r="M510" s="41">
        <v>45626</v>
      </c>
      <c r="N510" s="41">
        <f>VLOOKUP(A510,Sheet3!$A$2:$AC$5999,4,FALSE)+M510</f>
        <v>45656</v>
      </c>
    </row>
    <row r="511" spans="1:14" ht="15.75" x14ac:dyDescent="0.25">
      <c r="A511" s="42">
        <v>10263</v>
      </c>
      <c r="B511" s="43" t="s">
        <v>44</v>
      </c>
      <c r="C511" s="43" t="s">
        <v>17</v>
      </c>
      <c r="D511" s="43" t="s">
        <v>41</v>
      </c>
      <c r="E511" s="44"/>
      <c r="F511" s="44"/>
      <c r="G511" s="44"/>
      <c r="H511" s="44">
        <v>0</v>
      </c>
      <c r="I511" s="44">
        <v>0</v>
      </c>
      <c r="J511" s="44">
        <v>0</v>
      </c>
      <c r="K511" s="44">
        <v>0</v>
      </c>
      <c r="L511" s="41">
        <v>45597</v>
      </c>
      <c r="M511" s="41">
        <v>45626</v>
      </c>
      <c r="N511" s="41">
        <f>VLOOKUP(A511,Sheet3!$A$2:$AC$5999,4,FALSE)+M511</f>
        <v>45656</v>
      </c>
    </row>
    <row r="512" spans="1:14" ht="15.75" x14ac:dyDescent="0.2">
      <c r="A512" s="38">
        <v>10262</v>
      </c>
      <c r="B512" s="39" t="s">
        <v>45</v>
      </c>
      <c r="C512" s="39" t="s">
        <v>46</v>
      </c>
      <c r="D512" s="39" t="s">
        <v>47</v>
      </c>
      <c r="E512" s="40"/>
      <c r="F512" s="40"/>
      <c r="G512" s="40"/>
      <c r="H512" s="40">
        <v>0</v>
      </c>
      <c r="I512" s="40">
        <v>0</v>
      </c>
      <c r="J512" s="40">
        <v>0</v>
      </c>
      <c r="K512" s="40">
        <v>0</v>
      </c>
      <c r="L512" s="41">
        <v>45597</v>
      </c>
      <c r="M512" s="41">
        <v>45626</v>
      </c>
      <c r="N512" s="41">
        <f>VLOOKUP(A512,Sheet3!$A$2:$AC$5999,4,FALSE)+M512</f>
        <v>45640</v>
      </c>
    </row>
    <row r="513" spans="1:14" ht="15.75" x14ac:dyDescent="0.25">
      <c r="A513" s="42">
        <v>10214</v>
      </c>
      <c r="B513" s="43" t="s">
        <v>48</v>
      </c>
      <c r="C513" s="43" t="s">
        <v>49</v>
      </c>
      <c r="D513" s="43" t="s">
        <v>50</v>
      </c>
      <c r="E513" s="44"/>
      <c r="F513" s="44"/>
      <c r="G513" s="44"/>
      <c r="H513" s="44">
        <v>0</v>
      </c>
      <c r="I513" s="44">
        <v>0</v>
      </c>
      <c r="J513" s="44">
        <v>0</v>
      </c>
      <c r="K513" s="44">
        <v>0</v>
      </c>
      <c r="L513" s="41">
        <v>45597</v>
      </c>
      <c r="M513" s="41">
        <v>45626</v>
      </c>
      <c r="N513" s="41">
        <f>VLOOKUP(A513,Sheet3!$A$2:$AC$5999,4,FALSE)+M513</f>
        <v>45656</v>
      </c>
    </row>
    <row r="514" spans="1:14" ht="15.75" x14ac:dyDescent="0.2">
      <c r="A514" s="38">
        <v>10239</v>
      </c>
      <c r="B514" s="39" t="s">
        <v>51</v>
      </c>
      <c r="C514" s="39" t="s">
        <v>52</v>
      </c>
      <c r="D514" s="39" t="s">
        <v>50</v>
      </c>
      <c r="E514" s="40"/>
      <c r="F514" s="40"/>
      <c r="G514" s="40"/>
      <c r="H514" s="40">
        <v>0</v>
      </c>
      <c r="I514" s="40">
        <v>0</v>
      </c>
      <c r="J514" s="40">
        <v>0</v>
      </c>
      <c r="K514" s="40">
        <v>0</v>
      </c>
      <c r="L514" s="41">
        <v>45597</v>
      </c>
      <c r="M514" s="41">
        <v>45626</v>
      </c>
      <c r="N514" s="41">
        <f>VLOOKUP(A514,Sheet3!$A$2:$AC$5999,4,FALSE)+M514</f>
        <v>45656</v>
      </c>
    </row>
    <row r="515" spans="1:14" ht="15.75" x14ac:dyDescent="0.25">
      <c r="A515" s="42">
        <v>10236</v>
      </c>
      <c r="B515" s="43" t="s">
        <v>53</v>
      </c>
      <c r="C515" s="43" t="s">
        <v>54</v>
      </c>
      <c r="D515" s="43" t="s">
        <v>50</v>
      </c>
      <c r="E515" s="44"/>
      <c r="F515" s="44"/>
      <c r="G515" s="44"/>
      <c r="H515" s="44">
        <v>0</v>
      </c>
      <c r="I515" s="44">
        <v>0</v>
      </c>
      <c r="J515" s="44">
        <v>0</v>
      </c>
      <c r="K515" s="44">
        <v>0</v>
      </c>
      <c r="L515" s="41">
        <v>45597</v>
      </c>
      <c r="M515" s="41">
        <v>45626</v>
      </c>
      <c r="N515" s="41">
        <f>VLOOKUP(A515,Sheet3!$A$2:$AC$5999,4,FALSE)+M515</f>
        <v>45656</v>
      </c>
    </row>
    <row r="516" spans="1:14" ht="15.75" x14ac:dyDescent="0.2">
      <c r="A516" s="38">
        <v>10247</v>
      </c>
      <c r="B516" s="39" t="s">
        <v>55</v>
      </c>
      <c r="C516" s="39" t="s">
        <v>56</v>
      </c>
      <c r="D516" s="39" t="s">
        <v>50</v>
      </c>
      <c r="E516" s="40"/>
      <c r="F516" s="40"/>
      <c r="G516" s="40"/>
      <c r="H516" s="40">
        <v>0</v>
      </c>
      <c r="I516" s="40">
        <v>0</v>
      </c>
      <c r="J516" s="40">
        <v>0</v>
      </c>
      <c r="K516" s="40">
        <v>0</v>
      </c>
      <c r="L516" s="41">
        <v>45597</v>
      </c>
      <c r="M516" s="41">
        <v>45626</v>
      </c>
      <c r="N516" s="41">
        <f>VLOOKUP(A516,Sheet3!$A$2:$AC$5999,4,FALSE)+M516</f>
        <v>45633</v>
      </c>
    </row>
    <row r="517" spans="1:14" ht="15.75" x14ac:dyDescent="0.25">
      <c r="A517" s="42">
        <v>10225</v>
      </c>
      <c r="B517" s="43" t="s">
        <v>57</v>
      </c>
      <c r="C517" s="43" t="s">
        <v>17</v>
      </c>
      <c r="D517" s="43" t="s">
        <v>50</v>
      </c>
      <c r="E517" s="44"/>
      <c r="F517" s="44"/>
      <c r="G517" s="44"/>
      <c r="H517" s="44">
        <v>0</v>
      </c>
      <c r="I517" s="44">
        <v>0</v>
      </c>
      <c r="J517" s="44">
        <v>0</v>
      </c>
      <c r="K517" s="44">
        <v>0</v>
      </c>
      <c r="L517" s="41">
        <v>45597</v>
      </c>
      <c r="M517" s="41">
        <v>45626</v>
      </c>
      <c r="N517" s="41">
        <f>VLOOKUP(A517,Sheet3!$A$2:$AC$5999,4,FALSE)+M517</f>
        <v>45656</v>
      </c>
    </row>
    <row r="518" spans="1:14" ht="15.75" x14ac:dyDescent="0.2">
      <c r="A518" s="38">
        <v>10261</v>
      </c>
      <c r="B518" s="39" t="s">
        <v>58</v>
      </c>
      <c r="C518" s="39" t="s">
        <v>59</v>
      </c>
      <c r="D518" s="39" t="s">
        <v>50</v>
      </c>
      <c r="E518" s="40"/>
      <c r="F518" s="40"/>
      <c r="G518" s="40"/>
      <c r="H518" s="40">
        <v>0</v>
      </c>
      <c r="I518" s="40"/>
      <c r="J518" s="40">
        <v>0</v>
      </c>
      <c r="K518" s="40">
        <v>0</v>
      </c>
      <c r="L518" s="41">
        <v>45597</v>
      </c>
      <c r="M518" s="41">
        <v>45626</v>
      </c>
      <c r="N518" s="41">
        <f>VLOOKUP(A518,Sheet3!$A$2:$AC$5999,4,FALSE)+M518</f>
        <v>45671</v>
      </c>
    </row>
    <row r="519" spans="1:14" ht="15.75" x14ac:dyDescent="0.25">
      <c r="A519" s="42">
        <v>10250</v>
      </c>
      <c r="B519" s="43" t="s">
        <v>60</v>
      </c>
      <c r="C519" s="43" t="s">
        <v>52</v>
      </c>
      <c r="D519" s="43" t="s">
        <v>50</v>
      </c>
      <c r="E519" s="44"/>
      <c r="F519" s="44"/>
      <c r="G519" s="44"/>
      <c r="H519" s="44">
        <v>0</v>
      </c>
      <c r="I519" s="44">
        <v>0</v>
      </c>
      <c r="J519" s="44">
        <v>0</v>
      </c>
      <c r="K519" s="44">
        <v>0</v>
      </c>
      <c r="L519" s="41">
        <v>45597</v>
      </c>
      <c r="M519" s="41">
        <v>45626</v>
      </c>
      <c r="N519" s="41">
        <f>VLOOKUP(A519,Sheet3!$A$2:$AC$5999,4,FALSE)+M519</f>
        <v>45656</v>
      </c>
    </row>
    <row r="520" spans="1:14" ht="15.75" x14ac:dyDescent="0.2">
      <c r="A520" s="38">
        <v>10249</v>
      </c>
      <c r="B520" s="39" t="s">
        <v>61</v>
      </c>
      <c r="C520" s="39" t="s">
        <v>62</v>
      </c>
      <c r="D520" s="39" t="s">
        <v>50</v>
      </c>
      <c r="E520" s="40"/>
      <c r="F520" s="40"/>
      <c r="G520" s="40"/>
      <c r="H520" s="40">
        <v>0</v>
      </c>
      <c r="I520" s="40">
        <v>0</v>
      </c>
      <c r="J520" s="40">
        <v>0</v>
      </c>
      <c r="K520" s="40">
        <v>0</v>
      </c>
      <c r="L520" s="41">
        <v>45597</v>
      </c>
      <c r="M520" s="41">
        <v>45626</v>
      </c>
      <c r="N520" s="41">
        <f>VLOOKUP(A520,Sheet3!$A$2:$AC$5999,4,FALSE)+M520</f>
        <v>45647</v>
      </c>
    </row>
    <row r="521" spans="1:14" ht="15.75" x14ac:dyDescent="0.25">
      <c r="A521" s="42">
        <v>10139</v>
      </c>
      <c r="B521" s="43" t="s">
        <v>63</v>
      </c>
      <c r="C521" s="43" t="s">
        <v>64</v>
      </c>
      <c r="D521" s="43" t="s">
        <v>65</v>
      </c>
      <c r="E521" s="44"/>
      <c r="F521" s="44"/>
      <c r="G521" s="44"/>
      <c r="H521" s="44">
        <v>0</v>
      </c>
      <c r="I521" s="44">
        <v>0</v>
      </c>
      <c r="J521" s="44">
        <v>0</v>
      </c>
      <c r="K521" s="44">
        <v>0</v>
      </c>
      <c r="L521" s="41">
        <v>45597</v>
      </c>
      <c r="M521" s="41">
        <v>45626</v>
      </c>
      <c r="N521" s="41">
        <f>VLOOKUP(A521,Sheet3!$A$2:$AC$5999,4,FALSE)+M521</f>
        <v>45671</v>
      </c>
    </row>
    <row r="522" spans="1:14" ht="15.75" x14ac:dyDescent="0.2">
      <c r="A522" s="38">
        <v>10190</v>
      </c>
      <c r="B522" s="39" t="s">
        <v>66</v>
      </c>
      <c r="C522" s="39" t="s">
        <v>67</v>
      </c>
      <c r="D522" s="39" t="s">
        <v>68</v>
      </c>
      <c r="E522" s="40"/>
      <c r="F522" s="40"/>
      <c r="G522" s="40"/>
      <c r="H522" s="40">
        <v>0</v>
      </c>
      <c r="I522" s="40">
        <v>0</v>
      </c>
      <c r="J522" s="40">
        <v>0</v>
      </c>
      <c r="K522" s="40">
        <v>0</v>
      </c>
      <c r="L522" s="41">
        <v>45597</v>
      </c>
      <c r="M522" s="41">
        <v>45626</v>
      </c>
      <c r="N522" s="41">
        <f>VLOOKUP(A522,Sheet3!$A$2:$AC$5999,4,FALSE)+M522</f>
        <v>45656</v>
      </c>
    </row>
    <row r="523" spans="1:14" ht="15.75" x14ac:dyDescent="0.25">
      <c r="A523" s="42">
        <v>10097</v>
      </c>
      <c r="B523" s="43" t="s">
        <v>69</v>
      </c>
      <c r="C523" s="43" t="s">
        <v>70</v>
      </c>
      <c r="D523" s="43" t="s">
        <v>71</v>
      </c>
      <c r="E523" s="44"/>
      <c r="F523" s="44"/>
      <c r="G523" s="44"/>
      <c r="H523" s="44">
        <v>0</v>
      </c>
      <c r="I523" s="44">
        <v>0</v>
      </c>
      <c r="J523" s="44">
        <v>0</v>
      </c>
      <c r="K523" s="44">
        <v>0</v>
      </c>
      <c r="L523" s="41">
        <v>45597</v>
      </c>
      <c r="M523" s="41">
        <v>45626</v>
      </c>
      <c r="N523" s="41">
        <f>VLOOKUP(A523,Sheet3!$A$2:$AC$5999,4,FALSE)+M523</f>
        <v>45716</v>
      </c>
    </row>
    <row r="524" spans="1:14" ht="15.75" x14ac:dyDescent="0.2">
      <c r="A524" s="38">
        <v>10171</v>
      </c>
      <c r="B524" s="39" t="s">
        <v>72</v>
      </c>
      <c r="C524" s="39" t="s">
        <v>73</v>
      </c>
      <c r="D524" s="39" t="s">
        <v>71</v>
      </c>
      <c r="E524" s="40"/>
      <c r="F524" s="40"/>
      <c r="G524" s="40"/>
      <c r="H524" s="40">
        <v>0</v>
      </c>
      <c r="I524" s="40">
        <v>0</v>
      </c>
      <c r="J524" s="40">
        <v>0</v>
      </c>
      <c r="K524" s="40">
        <v>0</v>
      </c>
      <c r="L524" s="41">
        <v>45597</v>
      </c>
      <c r="M524" s="41">
        <v>45626</v>
      </c>
      <c r="N524" s="41">
        <f>VLOOKUP(A524,Sheet3!$A$2:$AC$5999,4,FALSE)+M524</f>
        <v>45656</v>
      </c>
    </row>
    <row r="525" spans="1:14" ht="15.75" x14ac:dyDescent="0.25">
      <c r="A525" s="42">
        <v>10233</v>
      </c>
      <c r="B525" s="43" t="s">
        <v>74</v>
      </c>
      <c r="C525" s="43" t="s">
        <v>75</v>
      </c>
      <c r="D525" s="43" t="s">
        <v>71</v>
      </c>
      <c r="E525" s="44"/>
      <c r="F525" s="44"/>
      <c r="G525" s="44"/>
      <c r="H525" s="44">
        <v>0</v>
      </c>
      <c r="I525" s="44">
        <v>0</v>
      </c>
      <c r="J525" s="44">
        <v>0</v>
      </c>
      <c r="K525" s="44">
        <v>0</v>
      </c>
      <c r="L525" s="41">
        <v>45597</v>
      </c>
      <c r="M525" s="41">
        <v>45626</v>
      </c>
      <c r="N525" s="41">
        <f>VLOOKUP(A525,Sheet3!$A$2:$AC$5999,4,FALSE)+M525</f>
        <v>45641</v>
      </c>
    </row>
    <row r="526" spans="1:14" ht="15.75" x14ac:dyDescent="0.2">
      <c r="A526" s="38">
        <v>10222</v>
      </c>
      <c r="B526" s="39" t="s">
        <v>76</v>
      </c>
      <c r="C526" s="39" t="s">
        <v>77</v>
      </c>
      <c r="D526" s="39" t="s">
        <v>71</v>
      </c>
      <c r="E526" s="40"/>
      <c r="F526" s="40"/>
      <c r="G526" s="40"/>
      <c r="H526" s="40">
        <v>0</v>
      </c>
      <c r="I526" s="40">
        <v>0</v>
      </c>
      <c r="J526" s="40">
        <v>0</v>
      </c>
      <c r="K526" s="40">
        <v>0</v>
      </c>
      <c r="L526" s="41">
        <v>45597</v>
      </c>
      <c r="M526" s="41">
        <v>45626</v>
      </c>
      <c r="N526" s="41">
        <f>VLOOKUP(A526,Sheet3!$A$2:$AC$5999,4,FALSE)+M526</f>
        <v>45641</v>
      </c>
    </row>
    <row r="527" spans="1:14" ht="15.75" x14ac:dyDescent="0.25">
      <c r="A527" s="42">
        <v>10230</v>
      </c>
      <c r="B527" s="43" t="s">
        <v>78</v>
      </c>
      <c r="C527" s="43" t="s">
        <v>79</v>
      </c>
      <c r="D527" s="43" t="s">
        <v>71</v>
      </c>
      <c r="E527" s="44"/>
      <c r="F527" s="44"/>
      <c r="G527" s="44"/>
      <c r="H527" s="44">
        <v>0</v>
      </c>
      <c r="I527" s="44">
        <v>0</v>
      </c>
      <c r="J527" s="44">
        <v>0</v>
      </c>
      <c r="K527" s="44">
        <v>0</v>
      </c>
      <c r="L527" s="41">
        <v>45597</v>
      </c>
      <c r="M527" s="41">
        <v>45626</v>
      </c>
      <c r="N527" s="41">
        <f>VLOOKUP(A527,Sheet3!$A$2:$AC$5999,4,FALSE)+M527</f>
        <v>45656</v>
      </c>
    </row>
    <row r="528" spans="1:14" ht="15.75" x14ac:dyDescent="0.2">
      <c r="A528" s="38" t="s">
        <v>80</v>
      </c>
      <c r="B528" s="39" t="s">
        <v>80</v>
      </c>
      <c r="C528" s="39" t="s">
        <v>81</v>
      </c>
      <c r="D528" s="39" t="s">
        <v>71</v>
      </c>
      <c r="E528" s="40"/>
      <c r="F528" s="40"/>
      <c r="G528" s="40">
        <v>1404601.39</v>
      </c>
      <c r="H528" s="40">
        <v>280920.27799999999</v>
      </c>
      <c r="I528" s="40">
        <v>140460.139</v>
      </c>
      <c r="J528" s="40">
        <v>168552.16679999998</v>
      </c>
      <c r="K528" s="40">
        <v>1151773.1398</v>
      </c>
      <c r="L528" s="41">
        <v>45597</v>
      </c>
      <c r="M528" s="41">
        <v>45626</v>
      </c>
      <c r="N528" s="41">
        <f>VLOOKUP(A528,Sheet3!$A$2:$AC$5999,4,FALSE)+M528</f>
        <v>45656</v>
      </c>
    </row>
    <row r="529" spans="1:14" ht="15.75" x14ac:dyDescent="0.25">
      <c r="A529" s="42">
        <v>10179</v>
      </c>
      <c r="B529" s="43" t="s">
        <v>82</v>
      </c>
      <c r="C529" s="43" t="s">
        <v>83</v>
      </c>
      <c r="D529" s="43" t="s">
        <v>84</v>
      </c>
      <c r="E529" s="44"/>
      <c r="F529" s="44"/>
      <c r="G529" s="44"/>
      <c r="H529" s="44">
        <v>0</v>
      </c>
      <c r="I529" s="44">
        <v>0</v>
      </c>
      <c r="J529" s="44">
        <v>0</v>
      </c>
      <c r="K529" s="44">
        <v>0</v>
      </c>
      <c r="L529" s="41">
        <v>45597</v>
      </c>
      <c r="M529" s="41">
        <v>45626</v>
      </c>
      <c r="N529" s="41">
        <f>VLOOKUP(A529,Sheet3!$A$2:$AC$5999,4,FALSE)+M529</f>
        <v>45656</v>
      </c>
    </row>
    <row r="530" spans="1:14" ht="15.75" x14ac:dyDescent="0.2">
      <c r="A530" s="38">
        <v>10183</v>
      </c>
      <c r="B530" s="39" t="s">
        <v>85</v>
      </c>
      <c r="C530" s="39" t="s">
        <v>86</v>
      </c>
      <c r="D530" s="39" t="s">
        <v>84</v>
      </c>
      <c r="E530" s="40"/>
      <c r="F530" s="40"/>
      <c r="G530" s="40"/>
      <c r="H530" s="40">
        <v>0</v>
      </c>
      <c r="I530" s="40">
        <v>0</v>
      </c>
      <c r="J530" s="40">
        <v>0</v>
      </c>
      <c r="K530" s="40">
        <v>0</v>
      </c>
      <c r="L530" s="41">
        <v>45597</v>
      </c>
      <c r="M530" s="41">
        <v>45626</v>
      </c>
      <c r="N530" s="41">
        <f>VLOOKUP(A530,Sheet3!$A$2:$AC$5999,4,FALSE)+M530</f>
        <v>45656</v>
      </c>
    </row>
    <row r="531" spans="1:14" ht="15.75" x14ac:dyDescent="0.25">
      <c r="A531" s="42">
        <v>10156</v>
      </c>
      <c r="B531" s="43" t="s">
        <v>87</v>
      </c>
      <c r="C531" s="43" t="s">
        <v>88</v>
      </c>
      <c r="D531" s="43" t="s">
        <v>84</v>
      </c>
      <c r="E531" s="44"/>
      <c r="F531" s="44"/>
      <c r="G531" s="44"/>
      <c r="H531" s="44">
        <v>0</v>
      </c>
      <c r="I531" s="44">
        <v>0</v>
      </c>
      <c r="J531" s="44">
        <v>0</v>
      </c>
      <c r="K531" s="44">
        <v>0</v>
      </c>
      <c r="L531" s="41">
        <v>45597</v>
      </c>
      <c r="M531" s="41">
        <v>45626</v>
      </c>
      <c r="N531" s="41">
        <f>VLOOKUP(A531,Sheet3!$A$2:$AC$5999,4,FALSE)+M531</f>
        <v>45656</v>
      </c>
    </row>
    <row r="532" spans="1:14" ht="15.75" x14ac:dyDescent="0.2">
      <c r="A532" s="38">
        <v>10147</v>
      </c>
      <c r="B532" s="39" t="s">
        <v>89</v>
      </c>
      <c r="C532" s="39" t="s">
        <v>90</v>
      </c>
      <c r="D532" s="39" t="s">
        <v>84</v>
      </c>
      <c r="E532" s="40"/>
      <c r="F532" s="40"/>
      <c r="G532" s="40"/>
      <c r="H532" s="40">
        <v>0</v>
      </c>
      <c r="I532" s="40">
        <v>0</v>
      </c>
      <c r="J532" s="40">
        <v>0</v>
      </c>
      <c r="K532" s="40">
        <v>0</v>
      </c>
      <c r="L532" s="41">
        <v>45597</v>
      </c>
      <c r="M532" s="41">
        <v>45626</v>
      </c>
      <c r="N532" s="41">
        <f>VLOOKUP(A532,Sheet3!$A$2:$AC$5999,4,FALSE)+M532</f>
        <v>45656</v>
      </c>
    </row>
    <row r="533" spans="1:14" ht="15.75" x14ac:dyDescent="0.25">
      <c r="A533" s="42">
        <v>10168</v>
      </c>
      <c r="B533" s="43" t="s">
        <v>91</v>
      </c>
      <c r="C533" s="43" t="s">
        <v>92</v>
      </c>
      <c r="D533" s="43" t="s">
        <v>84</v>
      </c>
      <c r="E533" s="44"/>
      <c r="F533" s="44"/>
      <c r="G533" s="44"/>
      <c r="H533" s="44">
        <v>0</v>
      </c>
      <c r="I533" s="44">
        <v>0</v>
      </c>
      <c r="J533" s="44">
        <v>0</v>
      </c>
      <c r="K533" s="44">
        <v>0</v>
      </c>
      <c r="L533" s="41">
        <v>45597</v>
      </c>
      <c r="M533" s="41">
        <v>45626</v>
      </c>
      <c r="N533" s="41">
        <f>VLOOKUP(A533,Sheet3!$A$2:$AC$5999,4,FALSE)+M533</f>
        <v>45656</v>
      </c>
    </row>
    <row r="534" spans="1:14" ht="15.75" x14ac:dyDescent="0.2">
      <c r="A534" s="38">
        <v>10208</v>
      </c>
      <c r="B534" s="39" t="s">
        <v>93</v>
      </c>
      <c r="C534" s="39" t="s">
        <v>21</v>
      </c>
      <c r="D534" s="39" t="s">
        <v>84</v>
      </c>
      <c r="E534" s="40"/>
      <c r="F534" s="40"/>
      <c r="G534" s="40"/>
      <c r="H534" s="40">
        <v>0</v>
      </c>
      <c r="I534" s="40">
        <v>0</v>
      </c>
      <c r="J534" s="40">
        <v>0</v>
      </c>
      <c r="K534" s="40">
        <v>0</v>
      </c>
      <c r="L534" s="41">
        <v>45597</v>
      </c>
      <c r="M534" s="41">
        <v>45626</v>
      </c>
      <c r="N534" s="41">
        <f>VLOOKUP(A534,Sheet3!$A$2:$AC$5999,4,FALSE)+M534</f>
        <v>45656</v>
      </c>
    </row>
    <row r="535" spans="1:14" ht="15.75" x14ac:dyDescent="0.25">
      <c r="A535" s="42" t="s">
        <v>94</v>
      </c>
      <c r="B535" s="43" t="s">
        <v>94</v>
      </c>
      <c r="C535" s="43"/>
      <c r="D535" s="43" t="s">
        <v>84</v>
      </c>
      <c r="E535" s="44"/>
      <c r="F535" s="44"/>
      <c r="G535" s="44"/>
      <c r="H535" s="44">
        <v>0</v>
      </c>
      <c r="I535" s="44">
        <v>0</v>
      </c>
      <c r="J535" s="44">
        <v>0</v>
      </c>
      <c r="K535" s="44">
        <v>0</v>
      </c>
      <c r="L535" s="41">
        <v>45597</v>
      </c>
      <c r="M535" s="41">
        <v>45626</v>
      </c>
      <c r="N535" s="41">
        <f>VLOOKUP(A535,Sheet3!$A$2:$AC$5999,4,FALSE)+M535</f>
        <v>45656</v>
      </c>
    </row>
    <row r="536" spans="1:14" ht="15.75" x14ac:dyDescent="0.2">
      <c r="A536" s="38">
        <v>10248</v>
      </c>
      <c r="B536" s="39" t="s">
        <v>95</v>
      </c>
      <c r="C536" s="39" t="s">
        <v>17</v>
      </c>
      <c r="D536" s="39" t="s">
        <v>96</v>
      </c>
      <c r="E536" s="40"/>
      <c r="F536" s="40"/>
      <c r="G536" s="40"/>
      <c r="H536" s="40">
        <v>0</v>
      </c>
      <c r="I536" s="40">
        <v>0</v>
      </c>
      <c r="J536" s="40">
        <v>0</v>
      </c>
      <c r="K536" s="40">
        <v>0</v>
      </c>
      <c r="L536" s="41">
        <v>45597</v>
      </c>
      <c r="M536" s="41">
        <v>45626</v>
      </c>
      <c r="N536" s="41">
        <f>VLOOKUP(A536,Sheet3!$A$2:$AC$5999,4,FALSE)+M536</f>
        <v>45656</v>
      </c>
    </row>
    <row r="537" spans="1:14" ht="15.75" x14ac:dyDescent="0.25">
      <c r="A537" s="42">
        <v>10229</v>
      </c>
      <c r="B537" s="43" t="s">
        <v>97</v>
      </c>
      <c r="C537" s="43" t="s">
        <v>98</v>
      </c>
      <c r="D537" s="43"/>
      <c r="E537" s="44"/>
      <c r="F537" s="44"/>
      <c r="G537" s="44"/>
      <c r="H537" s="44"/>
      <c r="I537" s="44"/>
      <c r="J537" s="44">
        <v>0</v>
      </c>
      <c r="K537" s="44">
        <v>0</v>
      </c>
      <c r="L537" s="41">
        <v>45597</v>
      </c>
      <c r="M537" s="41">
        <v>45626</v>
      </c>
      <c r="N537" s="41">
        <f>VLOOKUP(A537,Sheet3!$A$2:$AC$5999,4,FALSE)+M537</f>
        <v>45656</v>
      </c>
    </row>
    <row r="538" spans="1:14" ht="15.75" x14ac:dyDescent="0.2">
      <c r="A538" s="38">
        <v>10238</v>
      </c>
      <c r="B538" s="39" t="s">
        <v>99</v>
      </c>
      <c r="C538" s="39" t="s">
        <v>100</v>
      </c>
      <c r="D538" s="39"/>
      <c r="E538" s="40"/>
      <c r="F538" s="40"/>
      <c r="G538" s="40"/>
      <c r="H538" s="40">
        <v>0</v>
      </c>
      <c r="I538" s="40">
        <v>0</v>
      </c>
      <c r="J538" s="40">
        <v>0</v>
      </c>
      <c r="K538" s="40">
        <v>0</v>
      </c>
      <c r="L538" s="41">
        <v>45597</v>
      </c>
      <c r="M538" s="41">
        <v>45626</v>
      </c>
      <c r="N538" s="41">
        <f>VLOOKUP(A538,Sheet3!$A$2:$AC$5999,4,FALSE)+M538</f>
        <v>45641</v>
      </c>
    </row>
    <row r="539" spans="1:14" ht="15.75" x14ac:dyDescent="0.25">
      <c r="A539" s="45">
        <v>10264</v>
      </c>
      <c r="B539" s="43" t="s">
        <v>101</v>
      </c>
      <c r="C539" s="43" t="s">
        <v>102</v>
      </c>
      <c r="D539" s="43"/>
      <c r="E539" s="44"/>
      <c r="F539" s="44"/>
      <c r="G539" s="44">
        <v>10981441.600000001</v>
      </c>
      <c r="H539" s="44">
        <v>3294432.4800000004</v>
      </c>
      <c r="I539" s="44">
        <v>1098144.1600000001</v>
      </c>
      <c r="J539" s="44">
        <v>1153051.368</v>
      </c>
      <c r="K539" s="44">
        <v>7741916.3280000007</v>
      </c>
      <c r="L539" s="41">
        <v>45597</v>
      </c>
      <c r="M539" s="41">
        <v>45626</v>
      </c>
      <c r="N539" s="41">
        <f>VLOOKUP(A539,Sheet3!$A$2:$AC$5999,4,FALSE)+M539</f>
        <v>45656</v>
      </c>
    </row>
    <row r="540" spans="1:14" ht="15.75" x14ac:dyDescent="0.2">
      <c r="A540" s="38">
        <v>10265</v>
      </c>
      <c r="B540" s="39" t="s">
        <v>103</v>
      </c>
      <c r="C540" s="39" t="s">
        <v>102</v>
      </c>
      <c r="D540" s="39"/>
      <c r="E540" s="40"/>
      <c r="F540" s="40"/>
      <c r="G540" s="40">
        <v>8994603.5999999996</v>
      </c>
      <c r="H540" s="40">
        <v>2698381.0799999996</v>
      </c>
      <c r="I540" s="40">
        <v>899460.36</v>
      </c>
      <c r="J540" s="40">
        <v>944433.37799999991</v>
      </c>
      <c r="K540" s="40">
        <v>6341195.5379999988</v>
      </c>
      <c r="L540" s="41">
        <v>45597</v>
      </c>
      <c r="M540" s="41">
        <v>45626</v>
      </c>
      <c r="N540" s="41">
        <f>VLOOKUP(A540,Sheet3!$A$2:$AC$5999,4,FALSE)+M540</f>
        <v>45656</v>
      </c>
    </row>
    <row r="541" spans="1:14" ht="15.75" x14ac:dyDescent="0.25">
      <c r="A541" s="42">
        <v>10077</v>
      </c>
      <c r="B541" s="43" t="s">
        <v>5</v>
      </c>
      <c r="C541" s="43" t="s">
        <v>6</v>
      </c>
      <c r="D541" s="43" t="s">
        <v>7</v>
      </c>
      <c r="E541" s="44"/>
      <c r="F541" s="44"/>
      <c r="G541" s="44"/>
      <c r="H541" s="44">
        <v>0</v>
      </c>
      <c r="I541" s="44">
        <v>0</v>
      </c>
      <c r="J541" s="44">
        <v>0</v>
      </c>
      <c r="K541" s="44">
        <v>0</v>
      </c>
      <c r="L541" s="41">
        <v>45627</v>
      </c>
      <c r="M541" s="41">
        <v>45657</v>
      </c>
      <c r="N541" s="41">
        <f>VLOOKUP(A541,Sheet3!$A$2:$AC$5999,4,FALSE)+M541</f>
        <v>45664</v>
      </c>
    </row>
    <row r="542" spans="1:14" ht="15.75" x14ac:dyDescent="0.2">
      <c r="A542" s="38">
        <v>10137</v>
      </c>
      <c r="B542" s="39" t="s">
        <v>8</v>
      </c>
      <c r="C542" s="39" t="s">
        <v>9</v>
      </c>
      <c r="D542" s="39" t="s">
        <v>7</v>
      </c>
      <c r="E542" s="40"/>
      <c r="F542" s="40"/>
      <c r="G542" s="40"/>
      <c r="H542" s="40"/>
      <c r="I542" s="40">
        <v>0</v>
      </c>
      <c r="J542" s="40">
        <v>0</v>
      </c>
      <c r="K542" s="40">
        <v>0</v>
      </c>
      <c r="L542" s="41">
        <v>45627</v>
      </c>
      <c r="M542" s="41">
        <v>45657</v>
      </c>
      <c r="N542" s="41">
        <f>VLOOKUP(A542,Sheet3!$A$2:$AC$5999,4,FALSE)+M542</f>
        <v>45687</v>
      </c>
    </row>
    <row r="543" spans="1:14" ht="15.75" x14ac:dyDescent="0.25">
      <c r="A543" s="42">
        <v>10245</v>
      </c>
      <c r="B543" s="43" t="s">
        <v>10</v>
      </c>
      <c r="C543" s="43" t="s">
        <v>11</v>
      </c>
      <c r="D543" s="43" t="s">
        <v>7</v>
      </c>
      <c r="E543" s="44"/>
      <c r="F543" s="44"/>
      <c r="G543" s="44"/>
      <c r="H543" s="44">
        <v>0</v>
      </c>
      <c r="I543" s="44">
        <v>0</v>
      </c>
      <c r="J543" s="44">
        <v>0</v>
      </c>
      <c r="K543" s="44">
        <v>0</v>
      </c>
      <c r="L543" s="41">
        <v>45627</v>
      </c>
      <c r="M543" s="41">
        <v>45657</v>
      </c>
      <c r="N543" s="41">
        <f>VLOOKUP(A543,Sheet3!$A$2:$AC$5999,4,FALSE)+M543</f>
        <v>45672</v>
      </c>
    </row>
    <row r="544" spans="1:14" ht="15.75" x14ac:dyDescent="0.2">
      <c r="A544" s="38">
        <v>10251</v>
      </c>
      <c r="B544" s="39" t="s">
        <v>12</v>
      </c>
      <c r="C544" s="39" t="s">
        <v>13</v>
      </c>
      <c r="D544" s="39" t="s">
        <v>7</v>
      </c>
      <c r="E544" s="40"/>
      <c r="F544" s="40"/>
      <c r="G544" s="40"/>
      <c r="H544" s="40">
        <v>0</v>
      </c>
      <c r="I544" s="40">
        <v>0</v>
      </c>
      <c r="J544" s="40">
        <v>0</v>
      </c>
      <c r="K544" s="40">
        <v>0</v>
      </c>
      <c r="L544" s="41">
        <v>45627</v>
      </c>
      <c r="M544" s="41">
        <v>45657</v>
      </c>
      <c r="N544" s="41">
        <f>VLOOKUP(A544,Sheet3!$A$2:$AC$5999,4,FALSE)+M544</f>
        <v>45747</v>
      </c>
    </row>
    <row r="545" spans="1:14" ht="15.75" x14ac:dyDescent="0.25">
      <c r="A545" s="42">
        <v>10240</v>
      </c>
      <c r="B545" s="43" t="s">
        <v>14</v>
      </c>
      <c r="C545" s="43" t="s">
        <v>15</v>
      </c>
      <c r="D545" s="43" t="s">
        <v>7</v>
      </c>
      <c r="E545" s="44"/>
      <c r="F545" s="44"/>
      <c r="G545" s="44"/>
      <c r="H545" s="44">
        <v>0</v>
      </c>
      <c r="I545" s="44"/>
      <c r="J545" s="44">
        <v>0</v>
      </c>
      <c r="K545" s="44">
        <v>0</v>
      </c>
      <c r="L545" s="41">
        <v>45627</v>
      </c>
      <c r="M545" s="41">
        <v>45657</v>
      </c>
      <c r="N545" s="41">
        <f>VLOOKUP(A545,Sheet3!$A$2:$AC$5999,4,FALSE)+M545</f>
        <v>45664</v>
      </c>
    </row>
    <row r="546" spans="1:14" ht="15.75" x14ac:dyDescent="0.2">
      <c r="A546" s="38">
        <v>10012</v>
      </c>
      <c r="B546" s="39" t="s">
        <v>16</v>
      </c>
      <c r="C546" s="39" t="s">
        <v>17</v>
      </c>
      <c r="D546" s="39" t="s">
        <v>18</v>
      </c>
      <c r="E546" s="40"/>
      <c r="F546" s="40"/>
      <c r="G546" s="40"/>
      <c r="H546" s="40">
        <v>0</v>
      </c>
      <c r="I546" s="40">
        <v>0</v>
      </c>
      <c r="J546" s="40">
        <v>0</v>
      </c>
      <c r="K546" s="40">
        <v>0</v>
      </c>
      <c r="L546" s="41">
        <v>45627</v>
      </c>
      <c r="M546" s="41">
        <v>45657</v>
      </c>
      <c r="N546" s="41">
        <f>VLOOKUP(A546,Sheet3!$A$2:$AC$5999,4,FALSE)+M546</f>
        <v>45687</v>
      </c>
    </row>
    <row r="547" spans="1:14" ht="15.75" x14ac:dyDescent="0.25">
      <c r="A547" s="42">
        <v>10138</v>
      </c>
      <c r="B547" s="43" t="s">
        <v>19</v>
      </c>
      <c r="C547" s="43" t="s">
        <v>6</v>
      </c>
      <c r="D547" s="43" t="s">
        <v>18</v>
      </c>
      <c r="E547" s="44"/>
      <c r="F547" s="44"/>
      <c r="G547" s="44"/>
      <c r="H547" s="44">
        <v>0</v>
      </c>
      <c r="I547" s="44">
        <v>0</v>
      </c>
      <c r="J547" s="44">
        <v>0</v>
      </c>
      <c r="K547" s="44">
        <v>0</v>
      </c>
      <c r="L547" s="41">
        <v>45627</v>
      </c>
      <c r="M547" s="41">
        <v>45657</v>
      </c>
      <c r="N547" s="41">
        <f>VLOOKUP(A547,Sheet3!$A$2:$AC$5999,4,FALSE)+M547</f>
        <v>45664</v>
      </c>
    </row>
    <row r="548" spans="1:14" ht="15.75" x14ac:dyDescent="0.2">
      <c r="A548" s="38">
        <v>10088</v>
      </c>
      <c r="B548" s="39" t="s">
        <v>20</v>
      </c>
      <c r="C548" s="39" t="s">
        <v>21</v>
      </c>
      <c r="D548" s="39" t="s">
        <v>18</v>
      </c>
      <c r="E548" s="40"/>
      <c r="F548" s="40"/>
      <c r="G548" s="40"/>
      <c r="H548" s="40"/>
      <c r="I548" s="40">
        <v>0</v>
      </c>
      <c r="J548" s="40">
        <v>0</v>
      </c>
      <c r="K548" s="40">
        <v>0</v>
      </c>
      <c r="L548" s="41">
        <v>45627</v>
      </c>
      <c r="M548" s="41">
        <v>45657</v>
      </c>
      <c r="N548" s="41">
        <f>VLOOKUP(A548,Sheet3!$A$2:$AC$5999,4,FALSE)+M548</f>
        <v>45687</v>
      </c>
    </row>
    <row r="549" spans="1:14" ht="15.75" x14ac:dyDescent="0.25">
      <c r="A549" s="42">
        <v>10088</v>
      </c>
      <c r="B549" s="43" t="s">
        <v>22</v>
      </c>
      <c r="C549" s="43" t="s">
        <v>21</v>
      </c>
      <c r="D549" s="43" t="s">
        <v>18</v>
      </c>
      <c r="E549" s="44"/>
      <c r="F549" s="44"/>
      <c r="G549" s="44"/>
      <c r="H549" s="44"/>
      <c r="I549" s="44">
        <v>0</v>
      </c>
      <c r="J549" s="44">
        <v>0</v>
      </c>
      <c r="K549" s="44">
        <v>0</v>
      </c>
      <c r="L549" s="41">
        <v>45627</v>
      </c>
      <c r="M549" s="41">
        <v>45657</v>
      </c>
      <c r="N549" s="41">
        <f>VLOOKUP(A549,Sheet3!$A$2:$AC$5999,4,FALSE)+M549</f>
        <v>45687</v>
      </c>
    </row>
    <row r="550" spans="1:14" ht="15.75" x14ac:dyDescent="0.2">
      <c r="A550" s="38">
        <v>10256</v>
      </c>
      <c r="B550" s="39" t="s">
        <v>23</v>
      </c>
      <c r="C550" s="39" t="s">
        <v>24</v>
      </c>
      <c r="D550" s="39" t="s">
        <v>18</v>
      </c>
      <c r="E550" s="40"/>
      <c r="F550" s="40"/>
      <c r="G550" s="40"/>
      <c r="H550" s="40">
        <v>0</v>
      </c>
      <c r="I550" s="40">
        <v>0</v>
      </c>
      <c r="J550" s="40">
        <v>0</v>
      </c>
      <c r="K550" s="40">
        <v>0</v>
      </c>
      <c r="L550" s="41">
        <v>45627</v>
      </c>
      <c r="M550" s="41">
        <v>45657</v>
      </c>
      <c r="N550" s="41">
        <f>VLOOKUP(A550,Sheet3!$A$2:$AC$5999,4,FALSE)+M550</f>
        <v>45671</v>
      </c>
    </row>
    <row r="551" spans="1:14" ht="15.75" x14ac:dyDescent="0.25">
      <c r="A551" s="42">
        <v>10080</v>
      </c>
      <c r="B551" s="43" t="s">
        <v>25</v>
      </c>
      <c r="C551" s="43" t="s">
        <v>26</v>
      </c>
      <c r="D551" s="43" t="s">
        <v>27</v>
      </c>
      <c r="E551" s="44"/>
      <c r="F551" s="44"/>
      <c r="G551" s="44"/>
      <c r="H551" s="44">
        <v>0</v>
      </c>
      <c r="I551" s="44">
        <v>0</v>
      </c>
      <c r="J551" s="44">
        <v>0</v>
      </c>
      <c r="K551" s="44">
        <v>0</v>
      </c>
      <c r="L551" s="41">
        <v>45627</v>
      </c>
      <c r="M551" s="41">
        <v>45657</v>
      </c>
      <c r="N551" s="41">
        <f>VLOOKUP(A551,Sheet3!$A$2:$AC$5999,4,FALSE)+M551</f>
        <v>45747</v>
      </c>
    </row>
    <row r="552" spans="1:14" ht="15.75" x14ac:dyDescent="0.2">
      <c r="A552" s="38">
        <v>10241</v>
      </c>
      <c r="B552" s="39" t="s">
        <v>28</v>
      </c>
      <c r="C552" s="39" t="s">
        <v>29</v>
      </c>
      <c r="D552" s="39" t="s">
        <v>27</v>
      </c>
      <c r="E552" s="40"/>
      <c r="F552" s="40"/>
      <c r="G552" s="40"/>
      <c r="H552" s="40">
        <v>0</v>
      </c>
      <c r="I552" s="40">
        <v>0</v>
      </c>
      <c r="J552" s="40">
        <v>0</v>
      </c>
      <c r="K552" s="40">
        <v>0</v>
      </c>
      <c r="L552" s="41">
        <v>45627</v>
      </c>
      <c r="M552" s="41">
        <v>45657</v>
      </c>
      <c r="N552" s="41">
        <f>VLOOKUP(A552,Sheet3!$A$2:$AC$5999,4,FALSE)+M552</f>
        <v>45672</v>
      </c>
    </row>
    <row r="553" spans="1:14" ht="15.75" x14ac:dyDescent="0.25">
      <c r="A553" s="42">
        <v>10219</v>
      </c>
      <c r="B553" s="43" t="s">
        <v>30</v>
      </c>
      <c r="C553" s="43" t="s">
        <v>31</v>
      </c>
      <c r="D553" s="43" t="s">
        <v>27</v>
      </c>
      <c r="E553" s="44"/>
      <c r="F553" s="44"/>
      <c r="G553" s="44">
        <v>831414.3</v>
      </c>
      <c r="H553" s="44">
        <v>207853.57500000001</v>
      </c>
      <c r="I553" s="44">
        <v>83141.430000000008</v>
      </c>
      <c r="J553" s="44">
        <v>93534.108750000014</v>
      </c>
      <c r="K553" s="44">
        <v>633953.40375000006</v>
      </c>
      <c r="L553" s="41">
        <v>45627</v>
      </c>
      <c r="M553" s="41">
        <v>45657</v>
      </c>
      <c r="N553" s="41">
        <f>VLOOKUP(A553,Sheet3!$A$2:$AC$5999,4,FALSE)+M553</f>
        <v>45687</v>
      </c>
    </row>
    <row r="554" spans="1:14" ht="15.75" x14ac:dyDescent="0.2">
      <c r="A554" s="38">
        <v>10254</v>
      </c>
      <c r="B554" s="39" t="s">
        <v>32</v>
      </c>
      <c r="C554" s="39" t="s">
        <v>33</v>
      </c>
      <c r="D554" s="39" t="s">
        <v>27</v>
      </c>
      <c r="E554" s="40"/>
      <c r="F554" s="40"/>
      <c r="G554" s="40">
        <v>1292078.6370000001</v>
      </c>
      <c r="H554" s="40">
        <v>258415.72740000003</v>
      </c>
      <c r="I554" s="40">
        <v>129207.86370000002</v>
      </c>
      <c r="J554" s="40">
        <v>155049.43644000002</v>
      </c>
      <c r="K554" s="40">
        <v>1059504.4823400001</v>
      </c>
      <c r="L554" s="41">
        <v>45627</v>
      </c>
      <c r="M554" s="41">
        <v>45657</v>
      </c>
      <c r="N554" s="41">
        <f>VLOOKUP(A554,Sheet3!$A$2:$AC$5999,4,FALSE)+M554</f>
        <v>45702</v>
      </c>
    </row>
    <row r="555" spans="1:14" ht="15.75" x14ac:dyDescent="0.25">
      <c r="A555" s="42">
        <v>10253</v>
      </c>
      <c r="B555" s="43" t="s">
        <v>34</v>
      </c>
      <c r="C555" s="43" t="s">
        <v>33</v>
      </c>
      <c r="D555" s="43" t="s">
        <v>27</v>
      </c>
      <c r="E555" s="44"/>
      <c r="F555" s="44"/>
      <c r="G555" s="44"/>
      <c r="H555" s="44">
        <v>0</v>
      </c>
      <c r="I555" s="44">
        <v>0</v>
      </c>
      <c r="J555" s="44">
        <v>0</v>
      </c>
      <c r="K555" s="44">
        <v>0</v>
      </c>
      <c r="L555" s="41">
        <v>45627</v>
      </c>
      <c r="M555" s="41">
        <v>45657</v>
      </c>
      <c r="N555" s="41">
        <f>VLOOKUP(A555,Sheet3!$A$2:$AC$5999,4,FALSE)+M555</f>
        <v>45702</v>
      </c>
    </row>
    <row r="556" spans="1:14" ht="15.75" x14ac:dyDescent="0.2">
      <c r="A556" s="38">
        <v>10234</v>
      </c>
      <c r="B556" s="39" t="s">
        <v>35</v>
      </c>
      <c r="C556" s="39" t="s">
        <v>17</v>
      </c>
      <c r="D556" s="39" t="s">
        <v>36</v>
      </c>
      <c r="E556" s="40"/>
      <c r="F556" s="40"/>
      <c r="G556" s="40"/>
      <c r="H556" s="40">
        <v>0</v>
      </c>
      <c r="I556" s="40">
        <v>0</v>
      </c>
      <c r="J556" s="40">
        <v>0</v>
      </c>
      <c r="K556" s="40">
        <v>0</v>
      </c>
      <c r="L556" s="41">
        <v>45627</v>
      </c>
      <c r="M556" s="41">
        <v>45657</v>
      </c>
      <c r="N556" s="41">
        <f>VLOOKUP(A556,Sheet3!$A$2:$AC$5999,4,FALSE)+M556</f>
        <v>45687</v>
      </c>
    </row>
    <row r="557" spans="1:14" ht="15.75" x14ac:dyDescent="0.25">
      <c r="A557" s="42" t="s">
        <v>37</v>
      </c>
      <c r="B557" s="43" t="s">
        <v>37</v>
      </c>
      <c r="C557" s="43" t="s">
        <v>38</v>
      </c>
      <c r="D557" s="43" t="s">
        <v>36</v>
      </c>
      <c r="E557" s="44"/>
      <c r="F557" s="44"/>
      <c r="G557" s="44">
        <v>1750000</v>
      </c>
      <c r="H557" s="44"/>
      <c r="I557" s="44"/>
      <c r="J557" s="44">
        <v>262500</v>
      </c>
      <c r="K557" s="44">
        <v>2012500</v>
      </c>
      <c r="L557" s="41">
        <v>45627</v>
      </c>
      <c r="M557" s="41">
        <v>45657</v>
      </c>
      <c r="N557" s="41">
        <f>VLOOKUP(A557,Sheet3!$A$2:$AC$5999,4,FALSE)+M557</f>
        <v>45687</v>
      </c>
    </row>
    <row r="558" spans="1:14" ht="15.75" x14ac:dyDescent="0.2">
      <c r="A558" s="38">
        <v>10134</v>
      </c>
      <c r="B558" s="39" t="s">
        <v>39</v>
      </c>
      <c r="C558" s="39" t="s">
        <v>40</v>
      </c>
      <c r="D558" s="39" t="s">
        <v>41</v>
      </c>
      <c r="E558" s="40"/>
      <c r="F558" s="40"/>
      <c r="G558" s="40"/>
      <c r="H558" s="40">
        <v>0</v>
      </c>
      <c r="I558" s="40">
        <v>0</v>
      </c>
      <c r="J558" s="40">
        <v>0</v>
      </c>
      <c r="K558" s="40">
        <v>0</v>
      </c>
      <c r="L558" s="41">
        <v>45627</v>
      </c>
      <c r="M558" s="41">
        <v>45657</v>
      </c>
      <c r="N558" s="41">
        <f>VLOOKUP(A558,Sheet3!$A$2:$AC$5999,4,FALSE)+M558</f>
        <v>45702</v>
      </c>
    </row>
    <row r="559" spans="1:14" ht="15.75" x14ac:dyDescent="0.25">
      <c r="A559" s="42">
        <v>10259</v>
      </c>
      <c r="B559" s="43" t="s">
        <v>42</v>
      </c>
      <c r="C559" s="43" t="s">
        <v>43</v>
      </c>
      <c r="D559" s="43" t="s">
        <v>41</v>
      </c>
      <c r="E559" s="44"/>
      <c r="F559" s="44"/>
      <c r="G559" s="44">
        <v>224914</v>
      </c>
      <c r="H559" s="44">
        <v>22491.4</v>
      </c>
      <c r="I559" s="44">
        <v>2249.1400000000003</v>
      </c>
      <c r="J559" s="44">
        <v>30363.39</v>
      </c>
      <c r="K559" s="44">
        <v>230536.84999999998</v>
      </c>
      <c r="L559" s="41">
        <v>45627</v>
      </c>
      <c r="M559" s="41">
        <v>45657</v>
      </c>
      <c r="N559" s="41">
        <f>VLOOKUP(A559,Sheet3!$A$2:$AC$5999,4,FALSE)+M559</f>
        <v>45687</v>
      </c>
    </row>
    <row r="560" spans="1:14" ht="15.75" x14ac:dyDescent="0.2">
      <c r="A560" s="38">
        <v>10263</v>
      </c>
      <c r="B560" s="39" t="s">
        <v>44</v>
      </c>
      <c r="C560" s="39" t="s">
        <v>17</v>
      </c>
      <c r="D560" s="39" t="s">
        <v>41</v>
      </c>
      <c r="E560" s="40"/>
      <c r="F560" s="40"/>
      <c r="G560" s="40"/>
      <c r="H560" s="40">
        <v>0</v>
      </c>
      <c r="I560" s="40">
        <v>0</v>
      </c>
      <c r="J560" s="40">
        <v>0</v>
      </c>
      <c r="K560" s="40">
        <v>0</v>
      </c>
      <c r="L560" s="41">
        <v>45627</v>
      </c>
      <c r="M560" s="41">
        <v>45657</v>
      </c>
      <c r="N560" s="41">
        <f>VLOOKUP(A560,Sheet3!$A$2:$AC$5999,4,FALSE)+M560</f>
        <v>45687</v>
      </c>
    </row>
    <row r="561" spans="1:14" ht="15.75" x14ac:dyDescent="0.25">
      <c r="A561" s="42">
        <v>10262</v>
      </c>
      <c r="B561" s="43" t="s">
        <v>45</v>
      </c>
      <c r="C561" s="43" t="s">
        <v>46</v>
      </c>
      <c r="D561" s="43" t="s">
        <v>47</v>
      </c>
      <c r="E561" s="44"/>
      <c r="F561" s="44"/>
      <c r="G561" s="44"/>
      <c r="H561" s="44">
        <v>0</v>
      </c>
      <c r="I561" s="44">
        <v>0</v>
      </c>
      <c r="J561" s="44">
        <v>0</v>
      </c>
      <c r="K561" s="44">
        <v>0</v>
      </c>
      <c r="L561" s="41">
        <v>45627</v>
      </c>
      <c r="M561" s="41">
        <v>45657</v>
      </c>
      <c r="N561" s="41">
        <f>VLOOKUP(A561,Sheet3!$A$2:$AC$5999,4,FALSE)+M561</f>
        <v>45671</v>
      </c>
    </row>
    <row r="562" spans="1:14" ht="15.75" x14ac:dyDescent="0.2">
      <c r="A562" s="38">
        <v>10214</v>
      </c>
      <c r="B562" s="39" t="s">
        <v>48</v>
      </c>
      <c r="C562" s="39" t="s">
        <v>49</v>
      </c>
      <c r="D562" s="39" t="s">
        <v>50</v>
      </c>
      <c r="E562" s="40"/>
      <c r="F562" s="40"/>
      <c r="G562" s="40"/>
      <c r="H562" s="40">
        <v>0</v>
      </c>
      <c r="I562" s="40">
        <v>0</v>
      </c>
      <c r="J562" s="40">
        <v>0</v>
      </c>
      <c r="K562" s="40">
        <v>0</v>
      </c>
      <c r="L562" s="41">
        <v>45627</v>
      </c>
      <c r="M562" s="41">
        <v>45657</v>
      </c>
      <c r="N562" s="41">
        <f>VLOOKUP(A562,Sheet3!$A$2:$AC$5999,4,FALSE)+M562</f>
        <v>45687</v>
      </c>
    </row>
    <row r="563" spans="1:14" ht="15.75" x14ac:dyDescent="0.25">
      <c r="A563" s="42">
        <v>10239</v>
      </c>
      <c r="B563" s="43" t="s">
        <v>51</v>
      </c>
      <c r="C563" s="43" t="s">
        <v>52</v>
      </c>
      <c r="D563" s="43" t="s">
        <v>50</v>
      </c>
      <c r="E563" s="44"/>
      <c r="F563" s="44"/>
      <c r="G563" s="44"/>
      <c r="H563" s="44">
        <v>0</v>
      </c>
      <c r="I563" s="44">
        <v>0</v>
      </c>
      <c r="J563" s="44">
        <v>0</v>
      </c>
      <c r="K563" s="44">
        <v>0</v>
      </c>
      <c r="L563" s="41">
        <v>45627</v>
      </c>
      <c r="M563" s="41">
        <v>45657</v>
      </c>
      <c r="N563" s="41">
        <f>VLOOKUP(A563,Sheet3!$A$2:$AC$5999,4,FALSE)+M563</f>
        <v>45687</v>
      </c>
    </row>
    <row r="564" spans="1:14" ht="15.75" x14ac:dyDescent="0.2">
      <c r="A564" s="38">
        <v>10236</v>
      </c>
      <c r="B564" s="39" t="s">
        <v>53</v>
      </c>
      <c r="C564" s="39" t="s">
        <v>54</v>
      </c>
      <c r="D564" s="39" t="s">
        <v>50</v>
      </c>
      <c r="E564" s="40"/>
      <c r="F564" s="40"/>
      <c r="G564" s="40"/>
      <c r="H564" s="40">
        <v>0</v>
      </c>
      <c r="I564" s="40">
        <v>0</v>
      </c>
      <c r="J564" s="40">
        <v>0</v>
      </c>
      <c r="K564" s="40">
        <v>0</v>
      </c>
      <c r="L564" s="41">
        <v>45627</v>
      </c>
      <c r="M564" s="41">
        <v>45657</v>
      </c>
      <c r="N564" s="41">
        <f>VLOOKUP(A564,Sheet3!$A$2:$AC$5999,4,FALSE)+M564</f>
        <v>45687</v>
      </c>
    </row>
    <row r="565" spans="1:14" ht="15.75" x14ac:dyDescent="0.25">
      <c r="A565" s="42">
        <v>10247</v>
      </c>
      <c r="B565" s="43" t="s">
        <v>55</v>
      </c>
      <c r="C565" s="43" t="s">
        <v>56</v>
      </c>
      <c r="D565" s="43" t="s">
        <v>50</v>
      </c>
      <c r="E565" s="44"/>
      <c r="F565" s="44"/>
      <c r="G565" s="44"/>
      <c r="H565" s="44">
        <v>0</v>
      </c>
      <c r="I565" s="44">
        <v>0</v>
      </c>
      <c r="J565" s="44">
        <v>0</v>
      </c>
      <c r="K565" s="44">
        <v>0</v>
      </c>
      <c r="L565" s="41">
        <v>45627</v>
      </c>
      <c r="M565" s="41">
        <v>45657</v>
      </c>
      <c r="N565" s="41">
        <f>VLOOKUP(A565,Sheet3!$A$2:$AC$5999,4,FALSE)+M565</f>
        <v>45664</v>
      </c>
    </row>
    <row r="566" spans="1:14" ht="15.75" x14ac:dyDescent="0.2">
      <c r="A566" s="38">
        <v>10225</v>
      </c>
      <c r="B566" s="39" t="s">
        <v>57</v>
      </c>
      <c r="C566" s="39" t="s">
        <v>17</v>
      </c>
      <c r="D566" s="39" t="s">
        <v>50</v>
      </c>
      <c r="E566" s="40"/>
      <c r="F566" s="40"/>
      <c r="G566" s="40"/>
      <c r="H566" s="40">
        <v>0</v>
      </c>
      <c r="I566" s="40">
        <v>0</v>
      </c>
      <c r="J566" s="40">
        <v>0</v>
      </c>
      <c r="K566" s="40">
        <v>0</v>
      </c>
      <c r="L566" s="41">
        <v>45627</v>
      </c>
      <c r="M566" s="41">
        <v>45657</v>
      </c>
      <c r="N566" s="41">
        <f>VLOOKUP(A566,Sheet3!$A$2:$AC$5999,4,FALSE)+M566</f>
        <v>45687</v>
      </c>
    </row>
    <row r="567" spans="1:14" ht="15.75" x14ac:dyDescent="0.25">
      <c r="A567" s="42">
        <v>10261</v>
      </c>
      <c r="B567" s="43" t="s">
        <v>58</v>
      </c>
      <c r="C567" s="43" t="s">
        <v>59</v>
      </c>
      <c r="D567" s="43" t="s">
        <v>50</v>
      </c>
      <c r="E567" s="44"/>
      <c r="F567" s="44"/>
      <c r="G567" s="44"/>
      <c r="H567" s="44">
        <v>0</v>
      </c>
      <c r="I567" s="44"/>
      <c r="J567" s="44">
        <v>0</v>
      </c>
      <c r="K567" s="44">
        <v>0</v>
      </c>
      <c r="L567" s="41">
        <v>45627</v>
      </c>
      <c r="M567" s="41">
        <v>45657</v>
      </c>
      <c r="N567" s="41">
        <f>VLOOKUP(A567,Sheet3!$A$2:$AC$5999,4,FALSE)+M567</f>
        <v>45702</v>
      </c>
    </row>
    <row r="568" spans="1:14" ht="15.75" x14ac:dyDescent="0.2">
      <c r="A568" s="38">
        <v>10250</v>
      </c>
      <c r="B568" s="39" t="s">
        <v>60</v>
      </c>
      <c r="C568" s="39" t="s">
        <v>52</v>
      </c>
      <c r="D568" s="39" t="s">
        <v>50</v>
      </c>
      <c r="E568" s="40"/>
      <c r="F568" s="40"/>
      <c r="G568" s="40"/>
      <c r="H568" s="40">
        <v>0</v>
      </c>
      <c r="I568" s="40">
        <v>0</v>
      </c>
      <c r="J568" s="40">
        <v>0</v>
      </c>
      <c r="K568" s="40">
        <v>0</v>
      </c>
      <c r="L568" s="41">
        <v>45627</v>
      </c>
      <c r="M568" s="41">
        <v>45657</v>
      </c>
      <c r="N568" s="41">
        <f>VLOOKUP(A568,Sheet3!$A$2:$AC$5999,4,FALSE)+M568</f>
        <v>45687</v>
      </c>
    </row>
    <row r="569" spans="1:14" ht="15.75" x14ac:dyDescent="0.25">
      <c r="A569" s="42">
        <v>10249</v>
      </c>
      <c r="B569" s="43" t="s">
        <v>61</v>
      </c>
      <c r="C569" s="43" t="s">
        <v>62</v>
      </c>
      <c r="D569" s="43" t="s">
        <v>50</v>
      </c>
      <c r="E569" s="44"/>
      <c r="F569" s="44"/>
      <c r="G569" s="44"/>
      <c r="H569" s="44">
        <v>0</v>
      </c>
      <c r="I569" s="44">
        <v>0</v>
      </c>
      <c r="J569" s="44">
        <v>0</v>
      </c>
      <c r="K569" s="44">
        <v>0</v>
      </c>
      <c r="L569" s="41">
        <v>45627</v>
      </c>
      <c r="M569" s="41">
        <v>45657</v>
      </c>
      <c r="N569" s="41">
        <f>VLOOKUP(A569,Sheet3!$A$2:$AC$5999,4,FALSE)+M569</f>
        <v>45678</v>
      </c>
    </row>
    <row r="570" spans="1:14" ht="15.75" x14ac:dyDescent="0.2">
      <c r="A570" s="38">
        <v>10139</v>
      </c>
      <c r="B570" s="39" t="s">
        <v>63</v>
      </c>
      <c r="C570" s="39" t="s">
        <v>64</v>
      </c>
      <c r="D570" s="39" t="s">
        <v>65</v>
      </c>
      <c r="E570" s="40"/>
      <c r="F570" s="40"/>
      <c r="G570" s="40"/>
      <c r="H570" s="40">
        <v>0</v>
      </c>
      <c r="I570" s="40">
        <v>0</v>
      </c>
      <c r="J570" s="40">
        <v>0</v>
      </c>
      <c r="K570" s="40">
        <v>0</v>
      </c>
      <c r="L570" s="41">
        <v>45627</v>
      </c>
      <c r="M570" s="41">
        <v>45657</v>
      </c>
      <c r="N570" s="41">
        <f>VLOOKUP(A570,Sheet3!$A$2:$AC$5999,4,FALSE)+M570</f>
        <v>45702</v>
      </c>
    </row>
    <row r="571" spans="1:14" ht="15.75" x14ac:dyDescent="0.25">
      <c r="A571" s="42">
        <v>10190</v>
      </c>
      <c r="B571" s="43" t="s">
        <v>66</v>
      </c>
      <c r="C571" s="43" t="s">
        <v>67</v>
      </c>
      <c r="D571" s="43" t="s">
        <v>68</v>
      </c>
      <c r="E571" s="44"/>
      <c r="F571" s="44"/>
      <c r="G571" s="44"/>
      <c r="H571" s="44">
        <v>0</v>
      </c>
      <c r="I571" s="44">
        <v>0</v>
      </c>
      <c r="J571" s="44">
        <v>0</v>
      </c>
      <c r="K571" s="44">
        <v>0</v>
      </c>
      <c r="L571" s="41">
        <v>45627</v>
      </c>
      <c r="M571" s="41">
        <v>45657</v>
      </c>
      <c r="N571" s="41">
        <f>VLOOKUP(A571,Sheet3!$A$2:$AC$5999,4,FALSE)+M571</f>
        <v>45687</v>
      </c>
    </row>
    <row r="572" spans="1:14" ht="15.75" x14ac:dyDescent="0.2">
      <c r="A572" s="38">
        <v>10097</v>
      </c>
      <c r="B572" s="39" t="s">
        <v>69</v>
      </c>
      <c r="C572" s="39" t="s">
        <v>70</v>
      </c>
      <c r="D572" s="39" t="s">
        <v>71</v>
      </c>
      <c r="E572" s="40"/>
      <c r="F572" s="40"/>
      <c r="G572" s="40"/>
      <c r="H572" s="40">
        <v>0</v>
      </c>
      <c r="I572" s="40">
        <v>0</v>
      </c>
      <c r="J572" s="40">
        <v>0</v>
      </c>
      <c r="K572" s="40">
        <v>0</v>
      </c>
      <c r="L572" s="41">
        <v>45627</v>
      </c>
      <c r="M572" s="41">
        <v>45657</v>
      </c>
      <c r="N572" s="41">
        <f>VLOOKUP(A572,Sheet3!$A$2:$AC$5999,4,FALSE)+M572</f>
        <v>45747</v>
      </c>
    </row>
    <row r="573" spans="1:14" ht="15.75" x14ac:dyDescent="0.25">
      <c r="A573" s="42">
        <v>10171</v>
      </c>
      <c r="B573" s="43" t="s">
        <v>72</v>
      </c>
      <c r="C573" s="43" t="s">
        <v>73</v>
      </c>
      <c r="D573" s="43" t="s">
        <v>71</v>
      </c>
      <c r="E573" s="44"/>
      <c r="F573" s="44"/>
      <c r="G573" s="44"/>
      <c r="H573" s="44">
        <v>0</v>
      </c>
      <c r="I573" s="44">
        <v>0</v>
      </c>
      <c r="J573" s="44">
        <v>0</v>
      </c>
      <c r="K573" s="44">
        <v>0</v>
      </c>
      <c r="L573" s="41">
        <v>45627</v>
      </c>
      <c r="M573" s="41">
        <v>45657</v>
      </c>
      <c r="N573" s="41">
        <f>VLOOKUP(A573,Sheet3!$A$2:$AC$5999,4,FALSE)+M573</f>
        <v>45687</v>
      </c>
    </row>
    <row r="574" spans="1:14" ht="15.75" x14ac:dyDescent="0.2">
      <c r="A574" s="38">
        <v>10233</v>
      </c>
      <c r="B574" s="39" t="s">
        <v>74</v>
      </c>
      <c r="C574" s="39" t="s">
        <v>75</v>
      </c>
      <c r="D574" s="39" t="s">
        <v>71</v>
      </c>
      <c r="E574" s="40"/>
      <c r="F574" s="40"/>
      <c r="G574" s="40"/>
      <c r="H574" s="40">
        <v>0</v>
      </c>
      <c r="I574" s="40">
        <v>0</v>
      </c>
      <c r="J574" s="40">
        <v>0</v>
      </c>
      <c r="K574" s="40">
        <v>0</v>
      </c>
      <c r="L574" s="41">
        <v>45627</v>
      </c>
      <c r="M574" s="41">
        <v>45657</v>
      </c>
      <c r="N574" s="41">
        <f>VLOOKUP(A574,Sheet3!$A$2:$AC$5999,4,FALSE)+M574</f>
        <v>45672</v>
      </c>
    </row>
    <row r="575" spans="1:14" ht="15.75" x14ac:dyDescent="0.25">
      <c r="A575" s="42">
        <v>10222</v>
      </c>
      <c r="B575" s="43" t="s">
        <v>76</v>
      </c>
      <c r="C575" s="43" t="s">
        <v>77</v>
      </c>
      <c r="D575" s="43" t="s">
        <v>71</v>
      </c>
      <c r="E575" s="44"/>
      <c r="F575" s="44"/>
      <c r="G575" s="44"/>
      <c r="H575" s="44">
        <v>0</v>
      </c>
      <c r="I575" s="44">
        <v>0</v>
      </c>
      <c r="J575" s="44">
        <v>0</v>
      </c>
      <c r="K575" s="44">
        <v>0</v>
      </c>
      <c r="L575" s="41">
        <v>45627</v>
      </c>
      <c r="M575" s="41">
        <v>45657</v>
      </c>
      <c r="N575" s="41">
        <f>VLOOKUP(A575,Sheet3!$A$2:$AC$5999,4,FALSE)+M575</f>
        <v>45672</v>
      </c>
    </row>
    <row r="576" spans="1:14" ht="15.75" x14ac:dyDescent="0.2">
      <c r="A576" s="38">
        <v>10230</v>
      </c>
      <c r="B576" s="39" t="s">
        <v>78</v>
      </c>
      <c r="C576" s="39" t="s">
        <v>79</v>
      </c>
      <c r="D576" s="39" t="s">
        <v>71</v>
      </c>
      <c r="E576" s="40"/>
      <c r="F576" s="40"/>
      <c r="G576" s="40"/>
      <c r="H576" s="40">
        <v>0</v>
      </c>
      <c r="I576" s="40">
        <v>0</v>
      </c>
      <c r="J576" s="40">
        <v>0</v>
      </c>
      <c r="K576" s="40">
        <v>0</v>
      </c>
      <c r="L576" s="41">
        <v>45627</v>
      </c>
      <c r="M576" s="41">
        <v>45657</v>
      </c>
      <c r="N576" s="41">
        <f>VLOOKUP(A576,Sheet3!$A$2:$AC$5999,4,FALSE)+M576</f>
        <v>45687</v>
      </c>
    </row>
    <row r="577" spans="1:14" ht="15.75" x14ac:dyDescent="0.25">
      <c r="A577" s="42" t="s">
        <v>80</v>
      </c>
      <c r="B577" s="43" t="s">
        <v>80</v>
      </c>
      <c r="C577" s="43" t="s">
        <v>81</v>
      </c>
      <c r="D577" s="43" t="s">
        <v>71</v>
      </c>
      <c r="E577" s="44"/>
      <c r="F577" s="44"/>
      <c r="G577" s="44">
        <v>7840830.29</v>
      </c>
      <c r="H577" s="44">
        <v>1568166.0580000002</v>
      </c>
      <c r="I577" s="44">
        <v>784083.0290000001</v>
      </c>
      <c r="J577" s="44">
        <v>940899.6348</v>
      </c>
      <c r="K577" s="44">
        <v>6429480.8377999999</v>
      </c>
      <c r="L577" s="41">
        <v>45627</v>
      </c>
      <c r="M577" s="41">
        <v>45657</v>
      </c>
      <c r="N577" s="41">
        <f>VLOOKUP(A577,Sheet3!$A$2:$AC$5999,4,FALSE)+M577</f>
        <v>45687</v>
      </c>
    </row>
    <row r="578" spans="1:14" ht="15.75" x14ac:dyDescent="0.2">
      <c r="A578" s="38">
        <v>10179</v>
      </c>
      <c r="B578" s="39" t="s">
        <v>82</v>
      </c>
      <c r="C578" s="39" t="s">
        <v>83</v>
      </c>
      <c r="D578" s="39" t="s">
        <v>84</v>
      </c>
      <c r="E578" s="40"/>
      <c r="F578" s="40"/>
      <c r="G578" s="40"/>
      <c r="H578" s="40">
        <v>0</v>
      </c>
      <c r="I578" s="40">
        <v>0</v>
      </c>
      <c r="J578" s="40">
        <v>0</v>
      </c>
      <c r="K578" s="40">
        <v>0</v>
      </c>
      <c r="L578" s="41">
        <v>45627</v>
      </c>
      <c r="M578" s="41">
        <v>45657</v>
      </c>
      <c r="N578" s="41">
        <f>VLOOKUP(A578,Sheet3!$A$2:$AC$5999,4,FALSE)+M578</f>
        <v>45687</v>
      </c>
    </row>
    <row r="579" spans="1:14" ht="15.75" x14ac:dyDescent="0.25">
      <c r="A579" s="42">
        <v>10183</v>
      </c>
      <c r="B579" s="43" t="s">
        <v>85</v>
      </c>
      <c r="C579" s="43" t="s">
        <v>86</v>
      </c>
      <c r="D579" s="43" t="s">
        <v>84</v>
      </c>
      <c r="E579" s="44"/>
      <c r="F579" s="44"/>
      <c r="G579" s="44"/>
      <c r="H579" s="44">
        <v>0</v>
      </c>
      <c r="I579" s="44">
        <v>0</v>
      </c>
      <c r="J579" s="44">
        <v>0</v>
      </c>
      <c r="K579" s="44">
        <v>0</v>
      </c>
      <c r="L579" s="41">
        <v>45627</v>
      </c>
      <c r="M579" s="41">
        <v>45657</v>
      </c>
      <c r="N579" s="41">
        <f>VLOOKUP(A579,Sheet3!$A$2:$AC$5999,4,FALSE)+M579</f>
        <v>45687</v>
      </c>
    </row>
    <row r="580" spans="1:14" ht="15.75" x14ac:dyDescent="0.2">
      <c r="A580" s="38">
        <v>10156</v>
      </c>
      <c r="B580" s="39" t="s">
        <v>87</v>
      </c>
      <c r="C580" s="39" t="s">
        <v>88</v>
      </c>
      <c r="D580" s="39" t="s">
        <v>84</v>
      </c>
      <c r="E580" s="40"/>
      <c r="F580" s="40"/>
      <c r="G580" s="40"/>
      <c r="H580" s="40">
        <v>0</v>
      </c>
      <c r="I580" s="40">
        <v>0</v>
      </c>
      <c r="J580" s="40">
        <v>0</v>
      </c>
      <c r="K580" s="40">
        <v>0</v>
      </c>
      <c r="L580" s="41">
        <v>45627</v>
      </c>
      <c r="M580" s="41">
        <v>45657</v>
      </c>
      <c r="N580" s="41">
        <f>VLOOKUP(A580,Sheet3!$A$2:$AC$5999,4,FALSE)+M580</f>
        <v>45687</v>
      </c>
    </row>
    <row r="581" spans="1:14" ht="15.75" x14ac:dyDescent="0.25">
      <c r="A581" s="42">
        <v>10147</v>
      </c>
      <c r="B581" s="43" t="s">
        <v>89</v>
      </c>
      <c r="C581" s="43" t="s">
        <v>90</v>
      </c>
      <c r="D581" s="43" t="s">
        <v>84</v>
      </c>
      <c r="E581" s="44"/>
      <c r="F581" s="44"/>
      <c r="G581" s="44"/>
      <c r="H581" s="44">
        <v>0</v>
      </c>
      <c r="I581" s="44">
        <v>0</v>
      </c>
      <c r="J581" s="44">
        <v>0</v>
      </c>
      <c r="K581" s="44">
        <v>0</v>
      </c>
      <c r="L581" s="41">
        <v>45627</v>
      </c>
      <c r="M581" s="41">
        <v>45657</v>
      </c>
      <c r="N581" s="41">
        <f>VLOOKUP(A581,Sheet3!$A$2:$AC$5999,4,FALSE)+M581</f>
        <v>45687</v>
      </c>
    </row>
    <row r="582" spans="1:14" ht="15.75" x14ac:dyDescent="0.2">
      <c r="A582" s="38">
        <v>10168</v>
      </c>
      <c r="B582" s="39" t="s">
        <v>91</v>
      </c>
      <c r="C582" s="39" t="s">
        <v>92</v>
      </c>
      <c r="D582" s="39" t="s">
        <v>84</v>
      </c>
      <c r="E582" s="40"/>
      <c r="F582" s="40"/>
      <c r="G582" s="40"/>
      <c r="H582" s="40">
        <v>0</v>
      </c>
      <c r="I582" s="40">
        <v>0</v>
      </c>
      <c r="J582" s="40">
        <v>0</v>
      </c>
      <c r="K582" s="40">
        <v>0</v>
      </c>
      <c r="L582" s="41">
        <v>45627</v>
      </c>
      <c r="M582" s="41">
        <v>45657</v>
      </c>
      <c r="N582" s="41">
        <f>VLOOKUP(A582,Sheet3!$A$2:$AC$5999,4,FALSE)+M582</f>
        <v>45687</v>
      </c>
    </row>
    <row r="583" spans="1:14" ht="15.75" x14ac:dyDescent="0.25">
      <c r="A583" s="42">
        <v>10208</v>
      </c>
      <c r="B583" s="43" t="s">
        <v>93</v>
      </c>
      <c r="C583" s="43" t="s">
        <v>21</v>
      </c>
      <c r="D583" s="43" t="s">
        <v>84</v>
      </c>
      <c r="E583" s="44"/>
      <c r="F583" s="44"/>
      <c r="G583" s="44"/>
      <c r="H583" s="44">
        <v>0</v>
      </c>
      <c r="I583" s="44">
        <v>0</v>
      </c>
      <c r="J583" s="44">
        <v>0</v>
      </c>
      <c r="K583" s="44">
        <v>0</v>
      </c>
      <c r="L583" s="41">
        <v>45627</v>
      </c>
      <c r="M583" s="41">
        <v>45657</v>
      </c>
      <c r="N583" s="41">
        <f>VLOOKUP(A583,Sheet3!$A$2:$AC$5999,4,FALSE)+M583</f>
        <v>45687</v>
      </c>
    </row>
    <row r="584" spans="1:14" ht="15.75" x14ac:dyDescent="0.2">
      <c r="A584" s="38" t="s">
        <v>94</v>
      </c>
      <c r="B584" s="39" t="s">
        <v>94</v>
      </c>
      <c r="C584" s="39"/>
      <c r="D584" s="39" t="s">
        <v>84</v>
      </c>
      <c r="E584" s="40"/>
      <c r="F584" s="40"/>
      <c r="G584" s="40"/>
      <c r="H584" s="40">
        <v>0</v>
      </c>
      <c r="I584" s="40">
        <v>0</v>
      </c>
      <c r="J584" s="40">
        <v>0</v>
      </c>
      <c r="K584" s="40">
        <v>0</v>
      </c>
      <c r="L584" s="41">
        <v>45627</v>
      </c>
      <c r="M584" s="41">
        <v>45657</v>
      </c>
      <c r="N584" s="41">
        <f>VLOOKUP(A584,Sheet3!$A$2:$AC$5999,4,FALSE)+M584</f>
        <v>45687</v>
      </c>
    </row>
    <row r="585" spans="1:14" ht="15.75" x14ac:dyDescent="0.25">
      <c r="A585" s="42">
        <v>10248</v>
      </c>
      <c r="B585" s="43" t="s">
        <v>95</v>
      </c>
      <c r="C585" s="43" t="s">
        <v>17</v>
      </c>
      <c r="D585" s="43" t="s">
        <v>96</v>
      </c>
      <c r="E585" s="44"/>
      <c r="F585" s="44"/>
      <c r="G585" s="44"/>
      <c r="H585" s="44">
        <v>0</v>
      </c>
      <c r="I585" s="44">
        <v>0</v>
      </c>
      <c r="J585" s="44">
        <v>0</v>
      </c>
      <c r="K585" s="44">
        <v>0</v>
      </c>
      <c r="L585" s="41">
        <v>45627</v>
      </c>
      <c r="M585" s="41">
        <v>45657</v>
      </c>
      <c r="N585" s="41">
        <f>VLOOKUP(A585,Sheet3!$A$2:$AC$5999,4,FALSE)+M585</f>
        <v>45687</v>
      </c>
    </row>
    <row r="586" spans="1:14" ht="15.75" x14ac:dyDescent="0.2">
      <c r="A586" s="38">
        <v>10229</v>
      </c>
      <c r="B586" s="39" t="s">
        <v>97</v>
      </c>
      <c r="C586" s="39" t="s">
        <v>98</v>
      </c>
      <c r="D586" s="39"/>
      <c r="E586" s="40"/>
      <c r="F586" s="40"/>
      <c r="G586" s="40"/>
      <c r="H586" s="40"/>
      <c r="I586" s="40"/>
      <c r="J586" s="40">
        <v>0</v>
      </c>
      <c r="K586" s="40">
        <v>0</v>
      </c>
      <c r="L586" s="41">
        <v>45627</v>
      </c>
      <c r="M586" s="41">
        <v>45657</v>
      </c>
      <c r="N586" s="41">
        <f>VLOOKUP(A586,Sheet3!$A$2:$AC$5999,4,FALSE)+M586</f>
        <v>45687</v>
      </c>
    </row>
    <row r="587" spans="1:14" ht="15.75" x14ac:dyDescent="0.25">
      <c r="A587" s="42">
        <v>10238</v>
      </c>
      <c r="B587" s="43" t="s">
        <v>99</v>
      </c>
      <c r="C587" s="43" t="s">
        <v>100</v>
      </c>
      <c r="D587" s="43"/>
      <c r="E587" s="44"/>
      <c r="F587" s="44"/>
      <c r="G587" s="44"/>
      <c r="H587" s="44">
        <v>0</v>
      </c>
      <c r="I587" s="44">
        <v>0</v>
      </c>
      <c r="J587" s="44">
        <v>0</v>
      </c>
      <c r="K587" s="44">
        <v>0</v>
      </c>
      <c r="L587" s="41">
        <v>45627</v>
      </c>
      <c r="M587" s="41">
        <v>45657</v>
      </c>
      <c r="N587" s="41">
        <f>VLOOKUP(A587,Sheet3!$A$2:$AC$5999,4,FALSE)+M587</f>
        <v>45672</v>
      </c>
    </row>
    <row r="588" spans="1:14" ht="15.75" x14ac:dyDescent="0.2">
      <c r="A588" s="46">
        <v>10264</v>
      </c>
      <c r="B588" s="39" t="s">
        <v>101</v>
      </c>
      <c r="C588" s="39" t="s">
        <v>102</v>
      </c>
      <c r="D588" s="39"/>
      <c r="E588" s="40"/>
      <c r="F588" s="40"/>
      <c r="G588" s="40">
        <v>10981441.600000001</v>
      </c>
      <c r="H588" s="40">
        <v>3294432.4800000004</v>
      </c>
      <c r="I588" s="40">
        <v>1098144.1600000001</v>
      </c>
      <c r="J588" s="40">
        <v>1153051.368</v>
      </c>
      <c r="K588" s="40">
        <v>7741916.3280000007</v>
      </c>
      <c r="L588" s="41">
        <v>45627</v>
      </c>
      <c r="M588" s="41">
        <v>45657</v>
      </c>
      <c r="N588" s="41">
        <f>VLOOKUP(A588,Sheet3!$A$2:$AC$5999,4,FALSE)+M588</f>
        <v>45687</v>
      </c>
    </row>
    <row r="589" spans="1:14" ht="15.75" x14ac:dyDescent="0.25">
      <c r="A589" s="42">
        <v>10265</v>
      </c>
      <c r="B589" s="43" t="s">
        <v>103</v>
      </c>
      <c r="C589" s="43" t="s">
        <v>102</v>
      </c>
      <c r="D589" s="43"/>
      <c r="E589" s="44"/>
      <c r="F589" s="44"/>
      <c r="G589" s="44">
        <v>8994603.5999999996</v>
      </c>
      <c r="H589" s="44">
        <v>2698381.0799999996</v>
      </c>
      <c r="I589" s="44">
        <v>899460.36</v>
      </c>
      <c r="J589" s="44">
        <v>944433.37799999991</v>
      </c>
      <c r="K589" s="44">
        <v>6341195.5379999988</v>
      </c>
      <c r="L589" s="41">
        <v>45627</v>
      </c>
      <c r="M589" s="41">
        <v>45657</v>
      </c>
      <c r="N589" s="41">
        <f>VLOOKUP(A589,Sheet3!$A$2:$AC$5999,4,FALSE)+M589</f>
        <v>45687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C89DE-C675-4701-80EA-C549D16BF611}">
  <dimension ref="A1:G589"/>
  <sheetViews>
    <sheetView zoomScale="85" zoomScaleNormal="85" workbookViewId="0">
      <selection activeCell="B19" sqref="B19"/>
    </sheetView>
  </sheetViews>
  <sheetFormatPr defaultRowHeight="14.25" x14ac:dyDescent="0.2"/>
  <cols>
    <col min="1" max="1" width="24.875" style="10" bestFit="1" customWidth="1"/>
    <col min="2" max="2" width="17.625" style="1" bestFit="1" customWidth="1"/>
    <col min="3" max="3" width="17.5" style="1" bestFit="1" customWidth="1"/>
    <col min="4" max="4" width="14.875" style="1" bestFit="1" customWidth="1"/>
    <col min="5" max="6" width="10.375" style="1" bestFit="1" customWidth="1"/>
    <col min="7" max="7" width="10.375" customWidth="1"/>
  </cols>
  <sheetData>
    <row r="1" spans="1:7" ht="17.25" x14ac:dyDescent="0.2">
      <c r="A1" s="36" t="s">
        <v>0</v>
      </c>
      <c r="B1" s="37" t="s">
        <v>105</v>
      </c>
      <c r="C1" s="37" t="s">
        <v>106</v>
      </c>
      <c r="D1" s="37" t="s">
        <v>107</v>
      </c>
      <c r="E1" s="37" t="s">
        <v>190</v>
      </c>
      <c r="F1" s="37" t="s">
        <v>191</v>
      </c>
      <c r="G1" s="37" t="s">
        <v>189</v>
      </c>
    </row>
    <row r="2" spans="1:7" ht="15.75" x14ac:dyDescent="0.2">
      <c r="A2" s="38">
        <v>10077</v>
      </c>
      <c r="B2" s="40">
        <v>190500.6</v>
      </c>
      <c r="C2" s="40">
        <v>38100.120000000003</v>
      </c>
      <c r="D2" s="40">
        <v>19050.060000000001</v>
      </c>
      <c r="E2" s="41">
        <v>45292</v>
      </c>
      <c r="F2" s="41">
        <v>45322</v>
      </c>
      <c r="G2" s="41">
        <v>45329</v>
      </c>
    </row>
    <row r="3" spans="1:7" ht="15.75" x14ac:dyDescent="0.25">
      <c r="A3" s="42">
        <v>10137</v>
      </c>
      <c r="B3" s="44"/>
      <c r="C3" s="44"/>
      <c r="D3" s="44">
        <v>0</v>
      </c>
      <c r="E3" s="41">
        <v>45292</v>
      </c>
      <c r="F3" s="41">
        <v>45322</v>
      </c>
      <c r="G3" s="41">
        <v>45352</v>
      </c>
    </row>
    <row r="4" spans="1:7" ht="15.75" x14ac:dyDescent="0.2">
      <c r="A4" s="38">
        <v>10245</v>
      </c>
      <c r="B4" s="40">
        <v>283088.24</v>
      </c>
      <c r="C4" s="40">
        <v>84926.471999999994</v>
      </c>
      <c r="D4" s="40">
        <v>14154.412</v>
      </c>
      <c r="E4" s="41">
        <v>45292</v>
      </c>
      <c r="F4" s="41">
        <v>45322</v>
      </c>
      <c r="G4" s="41">
        <v>45337</v>
      </c>
    </row>
    <row r="5" spans="1:7" ht="15.75" x14ac:dyDescent="0.25">
      <c r="A5" s="42">
        <v>10251</v>
      </c>
      <c r="B5" s="44"/>
      <c r="C5" s="44">
        <v>0</v>
      </c>
      <c r="D5" s="44">
        <v>0</v>
      </c>
      <c r="E5" s="41">
        <v>45292</v>
      </c>
      <c r="F5" s="41">
        <v>45322</v>
      </c>
      <c r="G5" s="41">
        <v>45412</v>
      </c>
    </row>
    <row r="6" spans="1:7" ht="15.75" x14ac:dyDescent="0.2">
      <c r="A6" s="38">
        <v>10240</v>
      </c>
      <c r="B6" s="40"/>
      <c r="C6" s="40">
        <v>0</v>
      </c>
      <c r="D6" s="40"/>
      <c r="E6" s="41">
        <v>45292</v>
      </c>
      <c r="F6" s="41">
        <v>45322</v>
      </c>
      <c r="G6" s="41">
        <v>45329</v>
      </c>
    </row>
    <row r="7" spans="1:7" ht="15.75" x14ac:dyDescent="0.25">
      <c r="A7" s="42">
        <v>10012</v>
      </c>
      <c r="B7" s="44"/>
      <c r="C7" s="44">
        <v>0</v>
      </c>
      <c r="D7" s="44">
        <v>0</v>
      </c>
      <c r="E7" s="41">
        <v>45292</v>
      </c>
      <c r="F7" s="41">
        <v>45322</v>
      </c>
      <c r="G7" s="41">
        <v>45352</v>
      </c>
    </row>
    <row r="8" spans="1:7" ht="15.75" x14ac:dyDescent="0.2">
      <c r="A8" s="38">
        <v>10138</v>
      </c>
      <c r="B8" s="40"/>
      <c r="C8" s="40">
        <v>0</v>
      </c>
      <c r="D8" s="40">
        <v>0</v>
      </c>
      <c r="E8" s="41">
        <v>45292</v>
      </c>
      <c r="F8" s="41">
        <v>45322</v>
      </c>
      <c r="G8" s="41">
        <v>45329</v>
      </c>
    </row>
    <row r="9" spans="1:7" ht="15.75" x14ac:dyDescent="0.25">
      <c r="A9" s="42">
        <v>10088</v>
      </c>
      <c r="B9" s="44"/>
      <c r="C9" s="44"/>
      <c r="D9" s="44">
        <v>0</v>
      </c>
      <c r="E9" s="41">
        <v>45292</v>
      </c>
      <c r="F9" s="41">
        <v>45322</v>
      </c>
      <c r="G9" s="41">
        <v>45352</v>
      </c>
    </row>
    <row r="10" spans="1:7" ht="15.75" x14ac:dyDescent="0.2">
      <c r="A10" s="38">
        <v>10088</v>
      </c>
      <c r="B10" s="40"/>
      <c r="C10" s="40"/>
      <c r="D10" s="40">
        <v>0</v>
      </c>
      <c r="E10" s="41">
        <v>45292</v>
      </c>
      <c r="F10" s="41">
        <v>45322</v>
      </c>
      <c r="G10" s="41">
        <v>45352</v>
      </c>
    </row>
    <row r="11" spans="1:7" ht="15.75" x14ac:dyDescent="0.25">
      <c r="A11" s="42">
        <v>10256</v>
      </c>
      <c r="B11" s="44"/>
      <c r="C11" s="44">
        <v>0</v>
      </c>
      <c r="D11" s="44">
        <v>0</v>
      </c>
      <c r="E11" s="41">
        <v>45292</v>
      </c>
      <c r="F11" s="41">
        <v>45322</v>
      </c>
      <c r="G11" s="41">
        <v>45336</v>
      </c>
    </row>
    <row r="12" spans="1:7" ht="15.75" x14ac:dyDescent="0.2">
      <c r="A12" s="38">
        <v>10080</v>
      </c>
      <c r="B12" s="40"/>
      <c r="C12" s="40">
        <v>0</v>
      </c>
      <c r="D12" s="40">
        <v>0</v>
      </c>
      <c r="E12" s="41">
        <v>45292</v>
      </c>
      <c r="F12" s="41">
        <v>45322</v>
      </c>
      <c r="G12" s="41">
        <v>45412</v>
      </c>
    </row>
    <row r="13" spans="1:7" ht="15.75" x14ac:dyDescent="0.25">
      <c r="A13" s="42">
        <v>10241</v>
      </c>
      <c r="B13" s="44"/>
      <c r="C13" s="44">
        <v>0</v>
      </c>
      <c r="D13" s="44">
        <v>0</v>
      </c>
      <c r="E13" s="41">
        <v>45292</v>
      </c>
      <c r="F13" s="41">
        <v>45322</v>
      </c>
      <c r="G13" s="41">
        <v>45337</v>
      </c>
    </row>
    <row r="14" spans="1:7" ht="15.75" x14ac:dyDescent="0.2">
      <c r="A14" s="38">
        <v>10219</v>
      </c>
      <c r="B14" s="40"/>
      <c r="C14" s="40">
        <v>0</v>
      </c>
      <c r="D14" s="40">
        <v>0</v>
      </c>
      <c r="E14" s="41">
        <v>45292</v>
      </c>
      <c r="F14" s="41">
        <v>45322</v>
      </c>
      <c r="G14" s="41">
        <v>45352</v>
      </c>
    </row>
    <row r="15" spans="1:7" ht="15.75" x14ac:dyDescent="0.25">
      <c r="A15" s="42">
        <v>10254</v>
      </c>
      <c r="B15" s="44"/>
      <c r="C15" s="44">
        <v>0</v>
      </c>
      <c r="D15" s="44">
        <v>0</v>
      </c>
      <c r="E15" s="41">
        <v>45292</v>
      </c>
      <c r="F15" s="41">
        <v>45322</v>
      </c>
      <c r="G15" s="41">
        <v>45367</v>
      </c>
    </row>
    <row r="16" spans="1:7" ht="15.75" x14ac:dyDescent="0.2">
      <c r="A16" s="38">
        <v>10253</v>
      </c>
      <c r="B16" s="40"/>
      <c r="C16" s="40">
        <v>0</v>
      </c>
      <c r="D16" s="40">
        <v>0</v>
      </c>
      <c r="E16" s="41">
        <v>45292</v>
      </c>
      <c r="F16" s="41">
        <v>45322</v>
      </c>
      <c r="G16" s="41">
        <v>45367</v>
      </c>
    </row>
    <row r="17" spans="1:7" ht="15.75" x14ac:dyDescent="0.25">
      <c r="A17" s="42">
        <v>10234</v>
      </c>
      <c r="B17" s="44">
        <v>2150000</v>
      </c>
      <c r="C17" s="44">
        <v>537500</v>
      </c>
      <c r="D17" s="44">
        <v>215000</v>
      </c>
      <c r="E17" s="41">
        <v>45292</v>
      </c>
      <c r="F17" s="41">
        <v>45322</v>
      </c>
      <c r="G17" s="41">
        <v>45352</v>
      </c>
    </row>
    <row r="18" spans="1:7" ht="15.75" x14ac:dyDescent="0.2">
      <c r="A18" s="38" t="s">
        <v>37</v>
      </c>
      <c r="B18" s="40"/>
      <c r="C18" s="40"/>
      <c r="D18" s="40"/>
      <c r="E18" s="41">
        <v>45292</v>
      </c>
      <c r="F18" s="41">
        <v>45322</v>
      </c>
      <c r="G18" s="41">
        <v>45352</v>
      </c>
    </row>
    <row r="19" spans="1:7" ht="15.75" x14ac:dyDescent="0.25">
      <c r="A19" s="42">
        <v>10134</v>
      </c>
      <c r="B19" s="44">
        <v>1471830</v>
      </c>
      <c r="C19" s="44">
        <v>441549</v>
      </c>
      <c r="D19" s="44">
        <v>294366</v>
      </c>
      <c r="E19" s="41">
        <v>45292</v>
      </c>
      <c r="F19" s="41">
        <v>45322</v>
      </c>
      <c r="G19" s="41">
        <v>45367</v>
      </c>
    </row>
    <row r="20" spans="1:7" ht="15.75" x14ac:dyDescent="0.2">
      <c r="A20" s="38">
        <v>10259</v>
      </c>
      <c r="B20" s="40"/>
      <c r="C20" s="40">
        <v>0</v>
      </c>
      <c r="D20" s="40">
        <v>0</v>
      </c>
      <c r="E20" s="41">
        <v>45292</v>
      </c>
      <c r="F20" s="41">
        <v>45322</v>
      </c>
      <c r="G20" s="41">
        <v>45352</v>
      </c>
    </row>
    <row r="21" spans="1:7" ht="15.75" x14ac:dyDescent="0.25">
      <c r="A21" s="42">
        <v>10263</v>
      </c>
      <c r="B21" s="44">
        <v>4943167</v>
      </c>
      <c r="C21" s="44">
        <v>2471583.5</v>
      </c>
      <c r="D21" s="44">
        <v>494316.7</v>
      </c>
      <c r="E21" s="41">
        <v>45292</v>
      </c>
      <c r="F21" s="41">
        <v>45322</v>
      </c>
      <c r="G21" s="41">
        <v>45352</v>
      </c>
    </row>
    <row r="22" spans="1:7" ht="15.75" x14ac:dyDescent="0.2">
      <c r="A22" s="38">
        <v>10262</v>
      </c>
      <c r="B22" s="40">
        <v>201000</v>
      </c>
      <c r="C22" s="40">
        <v>40200</v>
      </c>
      <c r="D22" s="40">
        <v>10050</v>
      </c>
      <c r="E22" s="41">
        <v>45292</v>
      </c>
      <c r="F22" s="41">
        <v>45322</v>
      </c>
      <c r="G22" s="41">
        <v>45336</v>
      </c>
    </row>
    <row r="23" spans="1:7" ht="15.75" x14ac:dyDescent="0.25">
      <c r="A23" s="42">
        <v>10214</v>
      </c>
      <c r="B23" s="44"/>
      <c r="C23" s="44">
        <v>0</v>
      </c>
      <c r="D23" s="44">
        <v>0</v>
      </c>
      <c r="E23" s="41">
        <v>45292</v>
      </c>
      <c r="F23" s="41">
        <v>45322</v>
      </c>
      <c r="G23" s="41">
        <v>45352</v>
      </c>
    </row>
    <row r="24" spans="1:7" ht="15.75" x14ac:dyDescent="0.2">
      <c r="A24" s="38">
        <v>10239</v>
      </c>
      <c r="B24" s="40">
        <v>1116496.7231124281</v>
      </c>
      <c r="C24" s="40">
        <v>279124.18077810702</v>
      </c>
      <c r="D24" s="40">
        <v>111649.67231124282</v>
      </c>
      <c r="E24" s="41">
        <v>45292</v>
      </c>
      <c r="F24" s="41">
        <v>45322</v>
      </c>
      <c r="G24" s="41">
        <v>45352</v>
      </c>
    </row>
    <row r="25" spans="1:7" ht="15.75" x14ac:dyDescent="0.25">
      <c r="A25" s="42">
        <v>10236</v>
      </c>
      <c r="B25" s="44">
        <v>535611.60590769257</v>
      </c>
      <c r="C25" s="44">
        <v>133902.90147692314</v>
      </c>
      <c r="D25" s="44">
        <v>0</v>
      </c>
      <c r="E25" s="41">
        <v>45292</v>
      </c>
      <c r="F25" s="41">
        <v>45322</v>
      </c>
      <c r="G25" s="41">
        <v>45352</v>
      </c>
    </row>
    <row r="26" spans="1:7" ht="15.75" x14ac:dyDescent="0.2">
      <c r="A26" s="38">
        <v>10247</v>
      </c>
      <c r="B26" s="40">
        <v>3205895.0710666664</v>
      </c>
      <c r="C26" s="40">
        <v>641179.01421333337</v>
      </c>
      <c r="D26" s="40">
        <v>320589.50710666669</v>
      </c>
      <c r="E26" s="41">
        <v>45292</v>
      </c>
      <c r="F26" s="41">
        <v>45322</v>
      </c>
      <c r="G26" s="41">
        <v>45329</v>
      </c>
    </row>
    <row r="27" spans="1:7" ht="15.75" x14ac:dyDescent="0.25">
      <c r="A27" s="42">
        <v>10225</v>
      </c>
      <c r="B27" s="44">
        <v>75684.789599999785</v>
      </c>
      <c r="C27" s="44">
        <v>37842.394799999893</v>
      </c>
      <c r="D27" s="44">
        <v>7568.4789599999785</v>
      </c>
      <c r="E27" s="41">
        <v>45292</v>
      </c>
      <c r="F27" s="41">
        <v>45322</v>
      </c>
      <c r="G27" s="41">
        <v>45352</v>
      </c>
    </row>
    <row r="28" spans="1:7" ht="15.75" x14ac:dyDescent="0.2">
      <c r="A28" s="38">
        <v>10261</v>
      </c>
      <c r="B28" s="40"/>
      <c r="C28" s="40">
        <v>0</v>
      </c>
      <c r="D28" s="40"/>
      <c r="E28" s="41">
        <v>45292</v>
      </c>
      <c r="F28" s="41">
        <v>45322</v>
      </c>
      <c r="G28" s="41">
        <v>45367</v>
      </c>
    </row>
    <row r="29" spans="1:7" ht="15.75" x14ac:dyDescent="0.25">
      <c r="A29" s="42">
        <v>10250</v>
      </c>
      <c r="B29" s="44"/>
      <c r="C29" s="44">
        <v>0</v>
      </c>
      <c r="D29" s="44">
        <v>0</v>
      </c>
      <c r="E29" s="41">
        <v>45292</v>
      </c>
      <c r="F29" s="41">
        <v>45322</v>
      </c>
      <c r="G29" s="41">
        <v>45352</v>
      </c>
    </row>
    <row r="30" spans="1:7" ht="15.75" x14ac:dyDescent="0.2">
      <c r="A30" s="38">
        <v>10249</v>
      </c>
      <c r="B30" s="40"/>
      <c r="C30" s="40">
        <v>0</v>
      </c>
      <c r="D30" s="40">
        <v>0</v>
      </c>
      <c r="E30" s="41">
        <v>45292</v>
      </c>
      <c r="F30" s="41">
        <v>45322</v>
      </c>
      <c r="G30" s="41">
        <v>45343</v>
      </c>
    </row>
    <row r="31" spans="1:7" ht="15.75" x14ac:dyDescent="0.25">
      <c r="A31" s="42">
        <v>10139</v>
      </c>
      <c r="B31" s="44">
        <v>2745868.1804844202</v>
      </c>
      <c r="C31" s="44">
        <v>161457.04901248391</v>
      </c>
      <c r="D31" s="44">
        <v>411880.22707266302</v>
      </c>
      <c r="E31" s="41">
        <v>45292</v>
      </c>
      <c r="F31" s="41">
        <v>45322</v>
      </c>
      <c r="G31" s="41">
        <v>45367</v>
      </c>
    </row>
    <row r="32" spans="1:7" ht="15.75" x14ac:dyDescent="0.2">
      <c r="A32" s="38">
        <v>10190</v>
      </c>
      <c r="B32" s="40"/>
      <c r="C32" s="40">
        <v>0</v>
      </c>
      <c r="D32" s="40">
        <v>0</v>
      </c>
      <c r="E32" s="41">
        <v>45292</v>
      </c>
      <c r="F32" s="41">
        <v>45322</v>
      </c>
      <c r="G32" s="41">
        <v>45352</v>
      </c>
    </row>
    <row r="33" spans="1:7" ht="15.75" x14ac:dyDescent="0.25">
      <c r="A33" s="42">
        <v>10097</v>
      </c>
      <c r="B33" s="44"/>
      <c r="C33" s="44">
        <v>0</v>
      </c>
      <c r="D33" s="44">
        <v>0</v>
      </c>
      <c r="E33" s="41">
        <v>45292</v>
      </c>
      <c r="F33" s="41">
        <v>45322</v>
      </c>
      <c r="G33" s="41">
        <v>45412</v>
      </c>
    </row>
    <row r="34" spans="1:7" ht="15.75" x14ac:dyDescent="0.2">
      <c r="A34" s="38">
        <v>10171</v>
      </c>
      <c r="B34" s="40"/>
      <c r="C34" s="40">
        <v>0</v>
      </c>
      <c r="D34" s="40">
        <v>0</v>
      </c>
      <c r="E34" s="41">
        <v>45292</v>
      </c>
      <c r="F34" s="41">
        <v>45322</v>
      </c>
      <c r="G34" s="41">
        <v>45352</v>
      </c>
    </row>
    <row r="35" spans="1:7" ht="15.75" x14ac:dyDescent="0.25">
      <c r="A35" s="42">
        <v>10233</v>
      </c>
      <c r="B35" s="44">
        <v>150000</v>
      </c>
      <c r="C35" s="44">
        <v>0</v>
      </c>
      <c r="D35" s="44">
        <v>0</v>
      </c>
      <c r="E35" s="41">
        <v>45292</v>
      </c>
      <c r="F35" s="41">
        <v>45322</v>
      </c>
      <c r="G35" s="41">
        <v>45337</v>
      </c>
    </row>
    <row r="36" spans="1:7" ht="15.75" x14ac:dyDescent="0.2">
      <c r="A36" s="38">
        <v>10222</v>
      </c>
      <c r="B36" s="40">
        <v>162372.69999999995</v>
      </c>
      <c r="C36" s="40">
        <v>0</v>
      </c>
      <c r="D36" s="40">
        <v>16237.269999999997</v>
      </c>
      <c r="E36" s="41">
        <v>45292</v>
      </c>
      <c r="F36" s="41">
        <v>45322</v>
      </c>
      <c r="G36" s="41">
        <v>45337</v>
      </c>
    </row>
    <row r="37" spans="1:7" ht="15.75" x14ac:dyDescent="0.25">
      <c r="A37" s="42">
        <v>10230</v>
      </c>
      <c r="B37" s="44">
        <v>220000</v>
      </c>
      <c r="C37" s="44">
        <v>0</v>
      </c>
      <c r="D37" s="44">
        <v>22000</v>
      </c>
      <c r="E37" s="41">
        <v>45292</v>
      </c>
      <c r="F37" s="41">
        <v>45322</v>
      </c>
      <c r="G37" s="41">
        <v>45352</v>
      </c>
    </row>
    <row r="38" spans="1:7" ht="15.75" x14ac:dyDescent="0.2">
      <c r="A38" s="38" t="s">
        <v>80</v>
      </c>
      <c r="B38" s="40"/>
      <c r="C38" s="40">
        <v>0</v>
      </c>
      <c r="D38" s="40">
        <v>0</v>
      </c>
      <c r="E38" s="41">
        <v>45292</v>
      </c>
      <c r="F38" s="41">
        <v>45322</v>
      </c>
      <c r="G38" s="41">
        <v>45352</v>
      </c>
    </row>
    <row r="39" spans="1:7" ht="15.75" x14ac:dyDescent="0.25">
      <c r="A39" s="42">
        <v>10179</v>
      </c>
      <c r="B39" s="44"/>
      <c r="C39" s="44">
        <v>0</v>
      </c>
      <c r="D39" s="44">
        <v>0</v>
      </c>
      <c r="E39" s="41">
        <v>45292</v>
      </c>
      <c r="F39" s="41">
        <v>45322</v>
      </c>
      <c r="G39" s="41">
        <v>45352</v>
      </c>
    </row>
    <row r="40" spans="1:7" ht="15.75" x14ac:dyDescent="0.2">
      <c r="A40" s="38">
        <v>10183</v>
      </c>
      <c r="B40" s="40"/>
      <c r="C40" s="40">
        <v>0</v>
      </c>
      <c r="D40" s="40">
        <v>0</v>
      </c>
      <c r="E40" s="41">
        <v>45292</v>
      </c>
      <c r="F40" s="41">
        <v>45322</v>
      </c>
      <c r="G40" s="41">
        <v>45352</v>
      </c>
    </row>
    <row r="41" spans="1:7" ht="15.75" x14ac:dyDescent="0.25">
      <c r="A41" s="42">
        <v>10156</v>
      </c>
      <c r="B41" s="44"/>
      <c r="C41" s="44">
        <v>0</v>
      </c>
      <c r="D41" s="44">
        <v>0</v>
      </c>
      <c r="E41" s="41">
        <v>45292</v>
      </c>
      <c r="F41" s="41">
        <v>45322</v>
      </c>
      <c r="G41" s="41">
        <v>45352</v>
      </c>
    </row>
    <row r="42" spans="1:7" ht="15.75" x14ac:dyDescent="0.2">
      <c r="A42" s="38">
        <v>10147</v>
      </c>
      <c r="B42" s="40">
        <v>171006.27</v>
      </c>
      <c r="C42" s="40">
        <v>0</v>
      </c>
      <c r="D42" s="40">
        <v>0</v>
      </c>
      <c r="E42" s="41">
        <v>45292</v>
      </c>
      <c r="F42" s="41">
        <v>45322</v>
      </c>
      <c r="G42" s="41">
        <v>45352</v>
      </c>
    </row>
    <row r="43" spans="1:7" ht="15.75" x14ac:dyDescent="0.25">
      <c r="A43" s="42">
        <v>10168</v>
      </c>
      <c r="B43" s="44"/>
      <c r="C43" s="44">
        <v>0</v>
      </c>
      <c r="D43" s="44">
        <v>0</v>
      </c>
      <c r="E43" s="41">
        <v>45292</v>
      </c>
      <c r="F43" s="41">
        <v>45322</v>
      </c>
      <c r="G43" s="41">
        <v>45352</v>
      </c>
    </row>
    <row r="44" spans="1:7" ht="15.75" x14ac:dyDescent="0.2">
      <c r="A44" s="38">
        <v>10208</v>
      </c>
      <c r="B44" s="40"/>
      <c r="C44" s="40">
        <v>0</v>
      </c>
      <c r="D44" s="40">
        <v>0</v>
      </c>
      <c r="E44" s="41">
        <v>45292</v>
      </c>
      <c r="F44" s="41">
        <v>45322</v>
      </c>
      <c r="G44" s="41">
        <v>45352</v>
      </c>
    </row>
    <row r="45" spans="1:7" ht="15.75" x14ac:dyDescent="0.25">
      <c r="A45" s="42" t="s">
        <v>94</v>
      </c>
      <c r="B45" s="44"/>
      <c r="C45" s="44">
        <v>0</v>
      </c>
      <c r="D45" s="44">
        <v>0</v>
      </c>
      <c r="E45" s="41">
        <v>45292</v>
      </c>
      <c r="F45" s="41">
        <v>45322</v>
      </c>
      <c r="G45" s="41">
        <v>45352</v>
      </c>
    </row>
    <row r="46" spans="1:7" ht="15.75" x14ac:dyDescent="0.2">
      <c r="A46" s="38">
        <v>10248</v>
      </c>
      <c r="B46" s="40">
        <v>3000000</v>
      </c>
      <c r="C46" s="40">
        <v>1500000</v>
      </c>
      <c r="D46" s="40">
        <v>300000</v>
      </c>
      <c r="E46" s="41">
        <v>45292</v>
      </c>
      <c r="F46" s="41">
        <v>45322</v>
      </c>
      <c r="G46" s="41">
        <v>45352</v>
      </c>
    </row>
    <row r="47" spans="1:7" ht="15.75" x14ac:dyDescent="0.25">
      <c r="A47" s="42">
        <v>10229</v>
      </c>
      <c r="B47" s="44"/>
      <c r="C47" s="44"/>
      <c r="D47" s="44"/>
      <c r="E47" s="41">
        <v>45292</v>
      </c>
      <c r="F47" s="41">
        <v>45322</v>
      </c>
      <c r="G47" s="41">
        <v>45352</v>
      </c>
    </row>
    <row r="48" spans="1:7" ht="15.75" x14ac:dyDescent="0.2">
      <c r="A48" s="38">
        <v>10238</v>
      </c>
      <c r="B48" s="40"/>
      <c r="C48" s="40">
        <v>0</v>
      </c>
      <c r="D48" s="40">
        <v>0</v>
      </c>
      <c r="E48" s="41">
        <v>45292</v>
      </c>
      <c r="F48" s="41">
        <v>45322</v>
      </c>
      <c r="G48" s="41">
        <v>45337</v>
      </c>
    </row>
    <row r="49" spans="1:7" ht="15.75" x14ac:dyDescent="0.25">
      <c r="A49" s="45">
        <v>10264</v>
      </c>
      <c r="B49" s="44"/>
      <c r="C49" s="44">
        <v>0</v>
      </c>
      <c r="D49" s="44">
        <v>0</v>
      </c>
      <c r="E49" s="41">
        <v>45292</v>
      </c>
      <c r="F49" s="41">
        <v>45322</v>
      </c>
      <c r="G49" s="41">
        <v>45352</v>
      </c>
    </row>
    <row r="50" spans="1:7" ht="15.75" x14ac:dyDescent="0.2">
      <c r="A50" s="38">
        <v>10265</v>
      </c>
      <c r="B50" s="40"/>
      <c r="C50" s="40">
        <v>0</v>
      </c>
      <c r="D50" s="40">
        <v>0</v>
      </c>
      <c r="E50" s="41">
        <v>45292</v>
      </c>
      <c r="F50" s="41">
        <v>45322</v>
      </c>
      <c r="G50" s="41">
        <v>45352</v>
      </c>
    </row>
    <row r="51" spans="1:7" ht="15.75" x14ac:dyDescent="0.25">
      <c r="A51" s="42">
        <v>10077</v>
      </c>
      <c r="B51" s="44">
        <v>122724.67</v>
      </c>
      <c r="C51" s="44">
        <v>24544.934000000001</v>
      </c>
      <c r="D51" s="44">
        <v>12272.467000000001</v>
      </c>
      <c r="E51" s="41">
        <v>45323</v>
      </c>
      <c r="F51" s="41">
        <v>45351</v>
      </c>
      <c r="G51" s="41">
        <v>45358</v>
      </c>
    </row>
    <row r="52" spans="1:7" ht="15.75" x14ac:dyDescent="0.2">
      <c r="A52" s="38">
        <v>10137</v>
      </c>
      <c r="B52" s="40">
        <v>84431</v>
      </c>
      <c r="C52" s="40"/>
      <c r="D52" s="40">
        <v>8443.1</v>
      </c>
      <c r="E52" s="41">
        <v>45323</v>
      </c>
      <c r="F52" s="41">
        <v>45351</v>
      </c>
      <c r="G52" s="41">
        <v>45381</v>
      </c>
    </row>
    <row r="53" spans="1:7" ht="15.75" x14ac:dyDescent="0.25">
      <c r="A53" s="42">
        <v>10245</v>
      </c>
      <c r="B53" s="44">
        <v>628768.05000000005</v>
      </c>
      <c r="C53" s="44">
        <v>188630.41500000001</v>
      </c>
      <c r="D53" s="44">
        <v>31438.402500000004</v>
      </c>
      <c r="E53" s="41">
        <v>45323</v>
      </c>
      <c r="F53" s="41">
        <v>45351</v>
      </c>
      <c r="G53" s="41">
        <v>45366</v>
      </c>
    </row>
    <row r="54" spans="1:7" ht="15.75" x14ac:dyDescent="0.2">
      <c r="A54" s="38">
        <v>10251</v>
      </c>
      <c r="B54" s="40"/>
      <c r="C54" s="40">
        <v>0</v>
      </c>
      <c r="D54" s="40">
        <v>0</v>
      </c>
      <c r="E54" s="41">
        <v>45323</v>
      </c>
      <c r="F54" s="41">
        <v>45351</v>
      </c>
      <c r="G54" s="41">
        <v>45441</v>
      </c>
    </row>
    <row r="55" spans="1:7" ht="15.75" x14ac:dyDescent="0.25">
      <c r="A55" s="42">
        <v>10240</v>
      </c>
      <c r="B55" s="44">
        <v>485485</v>
      </c>
      <c r="C55" s="44">
        <v>145645.5</v>
      </c>
      <c r="D55" s="44"/>
      <c r="E55" s="41">
        <v>45323</v>
      </c>
      <c r="F55" s="41">
        <v>45351</v>
      </c>
      <c r="G55" s="41">
        <v>45358</v>
      </c>
    </row>
    <row r="56" spans="1:7" ht="15.75" x14ac:dyDescent="0.2">
      <c r="A56" s="38">
        <v>10012</v>
      </c>
      <c r="B56" s="40"/>
      <c r="C56" s="40">
        <v>0</v>
      </c>
      <c r="D56" s="40">
        <v>0</v>
      </c>
      <c r="E56" s="41">
        <v>45323</v>
      </c>
      <c r="F56" s="41">
        <v>45351</v>
      </c>
      <c r="G56" s="41">
        <v>45381</v>
      </c>
    </row>
    <row r="57" spans="1:7" ht="15.75" x14ac:dyDescent="0.25">
      <c r="A57" s="42">
        <v>10138</v>
      </c>
      <c r="B57" s="44"/>
      <c r="C57" s="44">
        <v>0</v>
      </c>
      <c r="D57" s="44">
        <v>0</v>
      </c>
      <c r="E57" s="41">
        <v>45323</v>
      </c>
      <c r="F57" s="41">
        <v>45351</v>
      </c>
      <c r="G57" s="41">
        <v>45358</v>
      </c>
    </row>
    <row r="58" spans="1:7" ht="15.75" x14ac:dyDescent="0.2">
      <c r="A58" s="38">
        <v>10088</v>
      </c>
      <c r="B58" s="40">
        <v>250077</v>
      </c>
      <c r="C58" s="40"/>
      <c r="D58" s="40">
        <v>0</v>
      </c>
      <c r="E58" s="41">
        <v>45323</v>
      </c>
      <c r="F58" s="41">
        <v>45351</v>
      </c>
      <c r="G58" s="41">
        <v>45381</v>
      </c>
    </row>
    <row r="59" spans="1:7" ht="15.75" x14ac:dyDescent="0.25">
      <c r="A59" s="42">
        <v>10088</v>
      </c>
      <c r="B59" s="44"/>
      <c r="C59" s="44"/>
      <c r="D59" s="44">
        <v>0</v>
      </c>
      <c r="E59" s="41">
        <v>45323</v>
      </c>
      <c r="F59" s="41">
        <v>45351</v>
      </c>
      <c r="G59" s="41">
        <v>45381</v>
      </c>
    </row>
    <row r="60" spans="1:7" ht="15.75" x14ac:dyDescent="0.2">
      <c r="A60" s="38">
        <v>10256</v>
      </c>
      <c r="B60" s="40"/>
      <c r="C60" s="40">
        <v>0</v>
      </c>
      <c r="D60" s="40">
        <v>0</v>
      </c>
      <c r="E60" s="41">
        <v>45323</v>
      </c>
      <c r="F60" s="41">
        <v>45351</v>
      </c>
      <c r="G60" s="41">
        <v>45365</v>
      </c>
    </row>
    <row r="61" spans="1:7" ht="15.75" x14ac:dyDescent="0.25">
      <c r="A61" s="42">
        <v>10080</v>
      </c>
      <c r="B61" s="44">
        <v>700000</v>
      </c>
      <c r="C61" s="44">
        <v>280000</v>
      </c>
      <c r="D61" s="44">
        <v>70000</v>
      </c>
      <c r="E61" s="41">
        <v>45323</v>
      </c>
      <c r="F61" s="41">
        <v>45351</v>
      </c>
      <c r="G61" s="41">
        <v>45441</v>
      </c>
    </row>
    <row r="62" spans="1:7" ht="15.75" x14ac:dyDescent="0.2">
      <c r="A62" s="38">
        <v>10241</v>
      </c>
      <c r="B62" s="40">
        <v>134882.40999999992</v>
      </c>
      <c r="C62" s="40">
        <v>0</v>
      </c>
      <c r="D62" s="40">
        <v>0</v>
      </c>
      <c r="E62" s="41">
        <v>45323</v>
      </c>
      <c r="F62" s="41">
        <v>45351</v>
      </c>
      <c r="G62" s="41">
        <v>45366</v>
      </c>
    </row>
    <row r="63" spans="1:7" ht="15.75" x14ac:dyDescent="0.25">
      <c r="A63" s="42">
        <v>10219</v>
      </c>
      <c r="B63" s="44"/>
      <c r="C63" s="44">
        <v>0</v>
      </c>
      <c r="D63" s="44">
        <v>0</v>
      </c>
      <c r="E63" s="41">
        <v>45323</v>
      </c>
      <c r="F63" s="41">
        <v>45351</v>
      </c>
      <c r="G63" s="41">
        <v>45381</v>
      </c>
    </row>
    <row r="64" spans="1:7" ht="15.75" x14ac:dyDescent="0.2">
      <c r="A64" s="38">
        <v>10254</v>
      </c>
      <c r="B64" s="40"/>
      <c r="C64" s="40">
        <v>0</v>
      </c>
      <c r="D64" s="40">
        <v>0</v>
      </c>
      <c r="E64" s="41">
        <v>45323</v>
      </c>
      <c r="F64" s="41">
        <v>45351</v>
      </c>
      <c r="G64" s="41">
        <v>45396</v>
      </c>
    </row>
    <row r="65" spans="1:7" ht="15.75" x14ac:dyDescent="0.25">
      <c r="A65" s="42">
        <v>10253</v>
      </c>
      <c r="B65" s="44"/>
      <c r="C65" s="44">
        <v>0</v>
      </c>
      <c r="D65" s="44">
        <v>0</v>
      </c>
      <c r="E65" s="41">
        <v>45323</v>
      </c>
      <c r="F65" s="41">
        <v>45351</v>
      </c>
      <c r="G65" s="41">
        <v>45396</v>
      </c>
    </row>
    <row r="66" spans="1:7" ht="15.75" x14ac:dyDescent="0.2">
      <c r="A66" s="38">
        <v>10234</v>
      </c>
      <c r="B66" s="40">
        <v>3125000</v>
      </c>
      <c r="C66" s="40">
        <v>781250</v>
      </c>
      <c r="D66" s="40">
        <v>312500</v>
      </c>
      <c r="E66" s="41">
        <v>45323</v>
      </c>
      <c r="F66" s="41">
        <v>45351</v>
      </c>
      <c r="G66" s="41">
        <v>45381</v>
      </c>
    </row>
    <row r="67" spans="1:7" ht="15.75" x14ac:dyDescent="0.25">
      <c r="A67" s="42" t="s">
        <v>37</v>
      </c>
      <c r="B67" s="44"/>
      <c r="C67" s="44"/>
      <c r="D67" s="44"/>
      <c r="E67" s="41">
        <v>45323</v>
      </c>
      <c r="F67" s="41">
        <v>45351</v>
      </c>
      <c r="G67" s="41">
        <v>45381</v>
      </c>
    </row>
    <row r="68" spans="1:7" ht="15.75" x14ac:dyDescent="0.2">
      <c r="A68" s="38">
        <v>10134</v>
      </c>
      <c r="B68" s="40">
        <v>1683605</v>
      </c>
      <c r="C68" s="40">
        <v>505081.5</v>
      </c>
      <c r="D68" s="40">
        <v>336721</v>
      </c>
      <c r="E68" s="41">
        <v>45323</v>
      </c>
      <c r="F68" s="41">
        <v>45351</v>
      </c>
      <c r="G68" s="41">
        <v>45396</v>
      </c>
    </row>
    <row r="69" spans="1:7" ht="15.75" x14ac:dyDescent="0.25">
      <c r="A69" s="42">
        <v>10259</v>
      </c>
      <c r="B69" s="44"/>
      <c r="C69" s="44">
        <v>0</v>
      </c>
      <c r="D69" s="44">
        <v>0</v>
      </c>
      <c r="E69" s="41">
        <v>45323</v>
      </c>
      <c r="F69" s="41">
        <v>45351</v>
      </c>
      <c r="G69" s="41">
        <v>45381</v>
      </c>
    </row>
    <row r="70" spans="1:7" ht="15.75" x14ac:dyDescent="0.2">
      <c r="A70" s="38">
        <v>10263</v>
      </c>
      <c r="B70" s="40">
        <v>4843167</v>
      </c>
      <c r="C70" s="40">
        <v>2421583.5</v>
      </c>
      <c r="D70" s="40">
        <v>484316.7</v>
      </c>
      <c r="E70" s="41">
        <v>45323</v>
      </c>
      <c r="F70" s="41">
        <v>45351</v>
      </c>
      <c r="G70" s="41">
        <v>45381</v>
      </c>
    </row>
    <row r="71" spans="1:7" ht="15.75" x14ac:dyDescent="0.25">
      <c r="A71" s="42">
        <v>10262</v>
      </c>
      <c r="B71" s="44">
        <v>3082000</v>
      </c>
      <c r="C71" s="44">
        <v>616400</v>
      </c>
      <c r="D71" s="44">
        <v>154100</v>
      </c>
      <c r="E71" s="41">
        <v>45323</v>
      </c>
      <c r="F71" s="41">
        <v>45351</v>
      </c>
      <c r="G71" s="41">
        <v>45365</v>
      </c>
    </row>
    <row r="72" spans="1:7" ht="15.75" x14ac:dyDescent="0.2">
      <c r="A72" s="38">
        <v>10214</v>
      </c>
      <c r="B72" s="40">
        <v>246469.28514780104</v>
      </c>
      <c r="C72" s="40">
        <v>123234.64257390052</v>
      </c>
      <c r="D72" s="40">
        <v>12323.464257390053</v>
      </c>
      <c r="E72" s="41">
        <v>45323</v>
      </c>
      <c r="F72" s="41">
        <v>45351</v>
      </c>
      <c r="G72" s="41">
        <v>45381</v>
      </c>
    </row>
    <row r="73" spans="1:7" ht="15.75" x14ac:dyDescent="0.25">
      <c r="A73" s="42">
        <v>10239</v>
      </c>
      <c r="B73" s="44">
        <v>1190929.8379865899</v>
      </c>
      <c r="C73" s="44">
        <v>297732.45949664747</v>
      </c>
      <c r="D73" s="44">
        <v>119092.983798659</v>
      </c>
      <c r="E73" s="41">
        <v>45323</v>
      </c>
      <c r="F73" s="41">
        <v>45351</v>
      </c>
      <c r="G73" s="41">
        <v>45381</v>
      </c>
    </row>
    <row r="74" spans="1:7" ht="15.75" x14ac:dyDescent="0.2">
      <c r="A74" s="38">
        <v>10236</v>
      </c>
      <c r="B74" s="40">
        <v>535611.60590769257</v>
      </c>
      <c r="C74" s="40">
        <v>133902.90147692314</v>
      </c>
      <c r="D74" s="40">
        <v>0</v>
      </c>
      <c r="E74" s="41">
        <v>45323</v>
      </c>
      <c r="F74" s="41">
        <v>45351</v>
      </c>
      <c r="G74" s="41">
        <v>45381</v>
      </c>
    </row>
    <row r="75" spans="1:7" ht="15.75" x14ac:dyDescent="0.25">
      <c r="A75" s="42">
        <v>10247</v>
      </c>
      <c r="B75" s="44">
        <v>3847074.0852799998</v>
      </c>
      <c r="C75" s="44">
        <v>769414.817056</v>
      </c>
      <c r="D75" s="44">
        <v>384707.408528</v>
      </c>
      <c r="E75" s="41">
        <v>45323</v>
      </c>
      <c r="F75" s="41">
        <v>45351</v>
      </c>
      <c r="G75" s="41">
        <v>45358</v>
      </c>
    </row>
    <row r="76" spans="1:7" ht="15.75" x14ac:dyDescent="0.2">
      <c r="A76" s="38">
        <v>10225</v>
      </c>
      <c r="B76" s="40">
        <v>113527.18040000019</v>
      </c>
      <c r="C76" s="40">
        <v>56763.590200000093</v>
      </c>
      <c r="D76" s="40">
        <v>11352.71804000002</v>
      </c>
      <c r="E76" s="41">
        <v>45323</v>
      </c>
      <c r="F76" s="41">
        <v>45351</v>
      </c>
      <c r="G76" s="41">
        <v>45381</v>
      </c>
    </row>
    <row r="77" spans="1:7" ht="15.75" x14ac:dyDescent="0.25">
      <c r="A77" s="42">
        <v>10261</v>
      </c>
      <c r="B77" s="44"/>
      <c r="C77" s="44">
        <v>0</v>
      </c>
      <c r="D77" s="44"/>
      <c r="E77" s="41">
        <v>45323</v>
      </c>
      <c r="F77" s="41">
        <v>45351</v>
      </c>
      <c r="G77" s="41">
        <v>45396</v>
      </c>
    </row>
    <row r="78" spans="1:7" ht="15.75" x14ac:dyDescent="0.2">
      <c r="A78" s="38">
        <v>10250</v>
      </c>
      <c r="B78" s="40"/>
      <c r="C78" s="40">
        <v>0</v>
      </c>
      <c r="D78" s="40">
        <v>0</v>
      </c>
      <c r="E78" s="41">
        <v>45323</v>
      </c>
      <c r="F78" s="41">
        <v>45351</v>
      </c>
      <c r="G78" s="41">
        <v>45381</v>
      </c>
    </row>
    <row r="79" spans="1:7" ht="15.75" x14ac:dyDescent="0.25">
      <c r="A79" s="42">
        <v>10249</v>
      </c>
      <c r="B79" s="44"/>
      <c r="C79" s="44">
        <v>0</v>
      </c>
      <c r="D79" s="44">
        <v>0</v>
      </c>
      <c r="E79" s="41">
        <v>45323</v>
      </c>
      <c r="F79" s="41">
        <v>45351</v>
      </c>
      <c r="G79" s="41">
        <v>45372</v>
      </c>
    </row>
    <row r="80" spans="1:7" ht="15.75" x14ac:dyDescent="0.2">
      <c r="A80" s="38">
        <v>10139</v>
      </c>
      <c r="B80" s="40">
        <v>2367580.1116389199</v>
      </c>
      <c r="C80" s="40">
        <v>139213.71056436849</v>
      </c>
      <c r="D80" s="40">
        <v>355137.01674583799</v>
      </c>
      <c r="E80" s="41">
        <v>45323</v>
      </c>
      <c r="F80" s="41">
        <v>45351</v>
      </c>
      <c r="G80" s="41">
        <v>45396</v>
      </c>
    </row>
    <row r="81" spans="1:7" ht="15.75" x14ac:dyDescent="0.25">
      <c r="A81" s="42">
        <v>10190</v>
      </c>
      <c r="B81" s="44"/>
      <c r="C81" s="44">
        <v>0</v>
      </c>
      <c r="D81" s="44">
        <v>0</v>
      </c>
      <c r="E81" s="41">
        <v>45323</v>
      </c>
      <c r="F81" s="41">
        <v>45351</v>
      </c>
      <c r="G81" s="41">
        <v>45381</v>
      </c>
    </row>
    <row r="82" spans="1:7" ht="15.75" x14ac:dyDescent="0.2">
      <c r="A82" s="38">
        <v>10097</v>
      </c>
      <c r="B82" s="40">
        <v>158442.06</v>
      </c>
      <c r="C82" s="40">
        <v>0</v>
      </c>
      <c r="D82" s="40">
        <v>0</v>
      </c>
      <c r="E82" s="41">
        <v>45323</v>
      </c>
      <c r="F82" s="41">
        <v>45351</v>
      </c>
      <c r="G82" s="41">
        <v>45441</v>
      </c>
    </row>
    <row r="83" spans="1:7" ht="15.75" x14ac:dyDescent="0.25">
      <c r="A83" s="42">
        <v>10171</v>
      </c>
      <c r="B83" s="44"/>
      <c r="C83" s="44">
        <v>0</v>
      </c>
      <c r="D83" s="44">
        <v>0</v>
      </c>
      <c r="E83" s="41">
        <v>45323</v>
      </c>
      <c r="F83" s="41">
        <v>45351</v>
      </c>
      <c r="G83" s="41">
        <v>45381</v>
      </c>
    </row>
    <row r="84" spans="1:7" ht="15.75" x14ac:dyDescent="0.2">
      <c r="A84" s="38">
        <v>10233</v>
      </c>
      <c r="B84" s="40">
        <v>465582.58000000007</v>
      </c>
      <c r="C84" s="40">
        <v>0</v>
      </c>
      <c r="D84" s="40">
        <v>0</v>
      </c>
      <c r="E84" s="41">
        <v>45323</v>
      </c>
      <c r="F84" s="41">
        <v>45351</v>
      </c>
      <c r="G84" s="41">
        <v>45366</v>
      </c>
    </row>
    <row r="85" spans="1:7" ht="15.75" x14ac:dyDescent="0.25">
      <c r="A85" s="42">
        <v>10222</v>
      </c>
      <c r="B85" s="44"/>
      <c r="C85" s="44">
        <v>0</v>
      </c>
      <c r="D85" s="44">
        <v>0</v>
      </c>
      <c r="E85" s="41">
        <v>45323</v>
      </c>
      <c r="F85" s="41">
        <v>45351</v>
      </c>
      <c r="G85" s="41">
        <v>45366</v>
      </c>
    </row>
    <row r="86" spans="1:7" ht="15.75" x14ac:dyDescent="0.2">
      <c r="A86" s="38">
        <v>10230</v>
      </c>
      <c r="B86" s="40">
        <v>350000</v>
      </c>
      <c r="C86" s="40">
        <v>0</v>
      </c>
      <c r="D86" s="40">
        <v>35000</v>
      </c>
      <c r="E86" s="41">
        <v>45323</v>
      </c>
      <c r="F86" s="41">
        <v>45351</v>
      </c>
      <c r="G86" s="41">
        <v>45381</v>
      </c>
    </row>
    <row r="87" spans="1:7" ht="15.75" x14ac:dyDescent="0.25">
      <c r="A87" s="42" t="s">
        <v>80</v>
      </c>
      <c r="B87" s="44"/>
      <c r="C87" s="44">
        <v>0</v>
      </c>
      <c r="D87" s="44">
        <v>0</v>
      </c>
      <c r="E87" s="41">
        <v>45323</v>
      </c>
      <c r="F87" s="41">
        <v>45351</v>
      </c>
      <c r="G87" s="41">
        <v>45381</v>
      </c>
    </row>
    <row r="88" spans="1:7" ht="15.75" x14ac:dyDescent="0.2">
      <c r="A88" s="38">
        <v>10179</v>
      </c>
      <c r="B88" s="40"/>
      <c r="C88" s="40">
        <v>0</v>
      </c>
      <c r="D88" s="40">
        <v>0</v>
      </c>
      <c r="E88" s="41">
        <v>45323</v>
      </c>
      <c r="F88" s="41">
        <v>45351</v>
      </c>
      <c r="G88" s="41">
        <v>45381</v>
      </c>
    </row>
    <row r="89" spans="1:7" ht="15.75" x14ac:dyDescent="0.25">
      <c r="A89" s="42">
        <v>10183</v>
      </c>
      <c r="B89" s="44">
        <v>1002554.22</v>
      </c>
      <c r="C89" s="44">
        <v>304375.46119199996</v>
      </c>
      <c r="D89" s="44">
        <v>15218.773059599998</v>
      </c>
      <c r="E89" s="41">
        <v>45323</v>
      </c>
      <c r="F89" s="41">
        <v>45351</v>
      </c>
      <c r="G89" s="41">
        <v>45381</v>
      </c>
    </row>
    <row r="90" spans="1:7" ht="15.75" x14ac:dyDescent="0.2">
      <c r="A90" s="38">
        <v>10156</v>
      </c>
      <c r="B90" s="40">
        <v>549610.14000000013</v>
      </c>
      <c r="C90" s="40">
        <v>0</v>
      </c>
      <c r="D90" s="40">
        <v>0</v>
      </c>
      <c r="E90" s="41">
        <v>45323</v>
      </c>
      <c r="F90" s="41">
        <v>45351</v>
      </c>
      <c r="G90" s="41">
        <v>45381</v>
      </c>
    </row>
    <row r="91" spans="1:7" ht="15.75" x14ac:dyDescent="0.25">
      <c r="A91" s="42">
        <v>10147</v>
      </c>
      <c r="B91" s="44">
        <v>250000</v>
      </c>
      <c r="C91" s="44">
        <v>0</v>
      </c>
      <c r="D91" s="44">
        <v>0</v>
      </c>
      <c r="E91" s="41">
        <v>45323</v>
      </c>
      <c r="F91" s="41">
        <v>45351</v>
      </c>
      <c r="G91" s="41">
        <v>45381</v>
      </c>
    </row>
    <row r="92" spans="1:7" ht="15.75" x14ac:dyDescent="0.2">
      <c r="A92" s="38">
        <v>10168</v>
      </c>
      <c r="B92" s="40"/>
      <c r="C92" s="40">
        <v>0</v>
      </c>
      <c r="D92" s="40">
        <v>0</v>
      </c>
      <c r="E92" s="41">
        <v>45323</v>
      </c>
      <c r="F92" s="41">
        <v>45351</v>
      </c>
      <c r="G92" s="41">
        <v>45381</v>
      </c>
    </row>
    <row r="93" spans="1:7" ht="15.75" x14ac:dyDescent="0.25">
      <c r="A93" s="42">
        <v>10208</v>
      </c>
      <c r="B93" s="44">
        <v>101139.8</v>
      </c>
      <c r="C93" s="44">
        <v>0</v>
      </c>
      <c r="D93" s="44">
        <v>0</v>
      </c>
      <c r="E93" s="41">
        <v>45323</v>
      </c>
      <c r="F93" s="41">
        <v>45351</v>
      </c>
      <c r="G93" s="41">
        <v>45381</v>
      </c>
    </row>
    <row r="94" spans="1:7" ht="15.75" x14ac:dyDescent="0.2">
      <c r="A94" s="38" t="s">
        <v>94</v>
      </c>
      <c r="B94" s="40"/>
      <c r="C94" s="40">
        <v>0</v>
      </c>
      <c r="D94" s="40">
        <v>0</v>
      </c>
      <c r="E94" s="41">
        <v>45323</v>
      </c>
      <c r="F94" s="41">
        <v>45351</v>
      </c>
      <c r="G94" s="41">
        <v>45381</v>
      </c>
    </row>
    <row r="95" spans="1:7" ht="15.75" x14ac:dyDescent="0.25">
      <c r="A95" s="42">
        <v>10248</v>
      </c>
      <c r="B95" s="44">
        <v>3958912.5</v>
      </c>
      <c r="C95" s="44">
        <v>1979456.25</v>
      </c>
      <c r="D95" s="44">
        <v>395891.25</v>
      </c>
      <c r="E95" s="41">
        <v>45323</v>
      </c>
      <c r="F95" s="41">
        <v>45351</v>
      </c>
      <c r="G95" s="41">
        <v>45381</v>
      </c>
    </row>
    <row r="96" spans="1:7" ht="15.75" x14ac:dyDescent="0.2">
      <c r="A96" s="38">
        <v>10229</v>
      </c>
      <c r="B96" s="40"/>
      <c r="C96" s="40"/>
      <c r="D96" s="40"/>
      <c r="E96" s="41">
        <v>45323</v>
      </c>
      <c r="F96" s="41">
        <v>45351</v>
      </c>
      <c r="G96" s="41">
        <v>45381</v>
      </c>
    </row>
    <row r="97" spans="1:7" ht="15.75" x14ac:dyDescent="0.25">
      <c r="A97" s="42">
        <v>10238</v>
      </c>
      <c r="B97" s="44"/>
      <c r="C97" s="44">
        <v>0</v>
      </c>
      <c r="D97" s="44">
        <v>0</v>
      </c>
      <c r="E97" s="41">
        <v>45323</v>
      </c>
      <c r="F97" s="41">
        <v>45351</v>
      </c>
      <c r="G97" s="41">
        <v>45366</v>
      </c>
    </row>
    <row r="98" spans="1:7" ht="15.75" x14ac:dyDescent="0.2">
      <c r="A98" s="46">
        <v>10264</v>
      </c>
      <c r="B98" s="40"/>
      <c r="C98" s="40">
        <v>0</v>
      </c>
      <c r="D98" s="40">
        <v>0</v>
      </c>
      <c r="E98" s="41">
        <v>45323</v>
      </c>
      <c r="F98" s="41">
        <v>45351</v>
      </c>
      <c r="G98" s="41">
        <v>45381</v>
      </c>
    </row>
    <row r="99" spans="1:7" ht="15.75" x14ac:dyDescent="0.25">
      <c r="A99" s="42">
        <v>10265</v>
      </c>
      <c r="B99" s="44"/>
      <c r="C99" s="44">
        <v>0</v>
      </c>
      <c r="D99" s="44">
        <v>0</v>
      </c>
      <c r="E99" s="41">
        <v>45323</v>
      </c>
      <c r="F99" s="41">
        <v>45351</v>
      </c>
      <c r="G99" s="41">
        <v>45381</v>
      </c>
    </row>
    <row r="100" spans="1:7" ht="15.75" x14ac:dyDescent="0.2">
      <c r="A100" s="38">
        <v>10077</v>
      </c>
      <c r="B100" s="40">
        <v>276619.86</v>
      </c>
      <c r="C100" s="40">
        <v>55323.972000000002</v>
      </c>
      <c r="D100" s="40">
        <v>27661.986000000001</v>
      </c>
      <c r="E100" s="41">
        <v>45352</v>
      </c>
      <c r="F100" s="41">
        <v>45382</v>
      </c>
      <c r="G100" s="41">
        <v>45389</v>
      </c>
    </row>
    <row r="101" spans="1:7" ht="15.75" x14ac:dyDescent="0.25">
      <c r="A101" s="42">
        <v>10137</v>
      </c>
      <c r="B101" s="44"/>
      <c r="C101" s="44"/>
      <c r="D101" s="44">
        <v>0</v>
      </c>
      <c r="E101" s="41">
        <v>45352</v>
      </c>
      <c r="F101" s="41">
        <v>45382</v>
      </c>
      <c r="G101" s="41">
        <v>45412</v>
      </c>
    </row>
    <row r="102" spans="1:7" ht="15.75" x14ac:dyDescent="0.2">
      <c r="A102" s="38">
        <v>10245</v>
      </c>
      <c r="B102" s="40">
        <v>742003.34</v>
      </c>
      <c r="C102" s="40">
        <v>222601.00199999998</v>
      </c>
      <c r="D102" s="40">
        <v>37100.167000000001</v>
      </c>
      <c r="E102" s="41">
        <v>45352</v>
      </c>
      <c r="F102" s="41">
        <v>45382</v>
      </c>
      <c r="G102" s="41">
        <v>45397</v>
      </c>
    </row>
    <row r="103" spans="1:7" ht="15.75" x14ac:dyDescent="0.25">
      <c r="A103" s="42">
        <v>10251</v>
      </c>
      <c r="B103" s="44">
        <v>342770.33</v>
      </c>
      <c r="C103" s="44">
        <v>13505.151002000001</v>
      </c>
      <c r="D103" s="44">
        <v>17138.516500000002</v>
      </c>
      <c r="E103" s="41">
        <v>45352</v>
      </c>
      <c r="F103" s="41">
        <v>45382</v>
      </c>
      <c r="G103" s="41">
        <v>45472</v>
      </c>
    </row>
    <row r="104" spans="1:7" ht="15.75" x14ac:dyDescent="0.2">
      <c r="A104" s="38">
        <v>10240</v>
      </c>
      <c r="B104" s="40">
        <v>725587.5</v>
      </c>
      <c r="C104" s="40">
        <v>217676.25</v>
      </c>
      <c r="D104" s="40"/>
      <c r="E104" s="41">
        <v>45352</v>
      </c>
      <c r="F104" s="41">
        <v>45382</v>
      </c>
      <c r="G104" s="41">
        <v>45389</v>
      </c>
    </row>
    <row r="105" spans="1:7" ht="15.75" x14ac:dyDescent="0.25">
      <c r="A105" s="42">
        <v>10012</v>
      </c>
      <c r="B105" s="44"/>
      <c r="C105" s="44">
        <v>0</v>
      </c>
      <c r="D105" s="44">
        <v>0</v>
      </c>
      <c r="E105" s="41">
        <v>45352</v>
      </c>
      <c r="F105" s="41">
        <v>45382</v>
      </c>
      <c r="G105" s="41">
        <v>45412</v>
      </c>
    </row>
    <row r="106" spans="1:7" ht="15.75" x14ac:dyDescent="0.2">
      <c r="A106" s="38">
        <v>10138</v>
      </c>
      <c r="B106" s="40"/>
      <c r="C106" s="40">
        <v>0</v>
      </c>
      <c r="D106" s="40">
        <v>0</v>
      </c>
      <c r="E106" s="41">
        <v>45352</v>
      </c>
      <c r="F106" s="41">
        <v>45382</v>
      </c>
      <c r="G106" s="41">
        <v>45389</v>
      </c>
    </row>
    <row r="107" spans="1:7" ht="15.75" x14ac:dyDescent="0.25">
      <c r="A107" s="42">
        <v>10088</v>
      </c>
      <c r="B107" s="44"/>
      <c r="C107" s="44"/>
      <c r="D107" s="44">
        <v>0</v>
      </c>
      <c r="E107" s="41">
        <v>45352</v>
      </c>
      <c r="F107" s="41">
        <v>45382</v>
      </c>
      <c r="G107" s="41">
        <v>45412</v>
      </c>
    </row>
    <row r="108" spans="1:7" ht="15.75" x14ac:dyDescent="0.2">
      <c r="A108" s="38">
        <v>10088</v>
      </c>
      <c r="B108" s="40">
        <v>348952</v>
      </c>
      <c r="C108" s="40"/>
      <c r="D108" s="40">
        <v>0</v>
      </c>
      <c r="E108" s="41">
        <v>45352</v>
      </c>
      <c r="F108" s="41">
        <v>45382</v>
      </c>
      <c r="G108" s="41">
        <v>45412</v>
      </c>
    </row>
    <row r="109" spans="1:7" ht="15.75" x14ac:dyDescent="0.25">
      <c r="A109" s="42">
        <v>10256</v>
      </c>
      <c r="B109" s="44">
        <v>3779614</v>
      </c>
      <c r="C109" s="44">
        <v>755922.8</v>
      </c>
      <c r="D109" s="44">
        <v>377961.4</v>
      </c>
      <c r="E109" s="41">
        <v>45352</v>
      </c>
      <c r="F109" s="41">
        <v>45382</v>
      </c>
      <c r="G109" s="41">
        <v>45396</v>
      </c>
    </row>
    <row r="110" spans="1:7" ht="15.75" x14ac:dyDescent="0.2">
      <c r="A110" s="38">
        <v>10080</v>
      </c>
      <c r="B110" s="40">
        <v>500000</v>
      </c>
      <c r="C110" s="40">
        <v>200000</v>
      </c>
      <c r="D110" s="40">
        <v>50000</v>
      </c>
      <c r="E110" s="41">
        <v>45352</v>
      </c>
      <c r="F110" s="41">
        <v>45382</v>
      </c>
      <c r="G110" s="41">
        <v>45472</v>
      </c>
    </row>
    <row r="111" spans="1:7" ht="15.75" x14ac:dyDescent="0.25">
      <c r="A111" s="42">
        <v>10241</v>
      </c>
      <c r="B111" s="44">
        <v>90000</v>
      </c>
      <c r="C111" s="44">
        <v>0</v>
      </c>
      <c r="D111" s="44">
        <v>0</v>
      </c>
      <c r="E111" s="41">
        <v>45352</v>
      </c>
      <c r="F111" s="41">
        <v>45382</v>
      </c>
      <c r="G111" s="41">
        <v>45397</v>
      </c>
    </row>
    <row r="112" spans="1:7" ht="15.75" x14ac:dyDescent="0.2">
      <c r="A112" s="38">
        <v>10219</v>
      </c>
      <c r="B112" s="40"/>
      <c r="C112" s="40">
        <v>0</v>
      </c>
      <c r="D112" s="40">
        <v>0</v>
      </c>
      <c r="E112" s="41">
        <v>45352</v>
      </c>
      <c r="F112" s="41">
        <v>45382</v>
      </c>
      <c r="G112" s="41">
        <v>45412</v>
      </c>
    </row>
    <row r="113" spans="1:7" ht="15.75" x14ac:dyDescent="0.25">
      <c r="A113" s="42">
        <v>10254</v>
      </c>
      <c r="B113" s="44"/>
      <c r="C113" s="44">
        <v>0</v>
      </c>
      <c r="D113" s="44">
        <v>0</v>
      </c>
      <c r="E113" s="41">
        <v>45352</v>
      </c>
      <c r="F113" s="41">
        <v>45382</v>
      </c>
      <c r="G113" s="41">
        <v>45427</v>
      </c>
    </row>
    <row r="114" spans="1:7" ht="15.75" x14ac:dyDescent="0.2">
      <c r="A114" s="38">
        <v>10253</v>
      </c>
      <c r="B114" s="40">
        <v>2494529.4840000002</v>
      </c>
      <c r="C114" s="40">
        <v>997811.79360000009</v>
      </c>
      <c r="D114" s="40">
        <v>249452.94840000002</v>
      </c>
      <c r="E114" s="41">
        <v>45352</v>
      </c>
      <c r="F114" s="41">
        <v>45382</v>
      </c>
      <c r="G114" s="41">
        <v>45427</v>
      </c>
    </row>
    <row r="115" spans="1:7" ht="15.75" x14ac:dyDescent="0.25">
      <c r="A115" s="42">
        <v>10234</v>
      </c>
      <c r="B115" s="44">
        <v>2977862</v>
      </c>
      <c r="C115" s="44">
        <v>744465.5</v>
      </c>
      <c r="D115" s="44">
        <v>297786.2</v>
      </c>
      <c r="E115" s="41">
        <v>45352</v>
      </c>
      <c r="F115" s="41">
        <v>45382</v>
      </c>
      <c r="G115" s="41">
        <v>45412</v>
      </c>
    </row>
    <row r="116" spans="1:7" ht="15.75" x14ac:dyDescent="0.2">
      <c r="A116" s="38" t="s">
        <v>37</v>
      </c>
      <c r="B116" s="40"/>
      <c r="C116" s="40"/>
      <c r="D116" s="40"/>
      <c r="E116" s="41">
        <v>45352</v>
      </c>
      <c r="F116" s="41">
        <v>45382</v>
      </c>
      <c r="G116" s="41">
        <v>45412</v>
      </c>
    </row>
    <row r="117" spans="1:7" ht="15.75" x14ac:dyDescent="0.25">
      <c r="A117" s="42">
        <v>10134</v>
      </c>
      <c r="B117" s="44">
        <v>1716803</v>
      </c>
      <c r="C117" s="44">
        <v>515040.89999999997</v>
      </c>
      <c r="D117" s="44">
        <v>343360.60000000003</v>
      </c>
      <c r="E117" s="41">
        <v>45352</v>
      </c>
      <c r="F117" s="41">
        <v>45382</v>
      </c>
      <c r="G117" s="41">
        <v>45427</v>
      </c>
    </row>
    <row r="118" spans="1:7" ht="15.75" x14ac:dyDescent="0.2">
      <c r="A118" s="38">
        <v>10259</v>
      </c>
      <c r="B118" s="40">
        <v>400784</v>
      </c>
      <c r="C118" s="40">
        <v>40078.400000000001</v>
      </c>
      <c r="D118" s="40">
        <v>4007.84</v>
      </c>
      <c r="E118" s="41">
        <v>45352</v>
      </c>
      <c r="F118" s="41">
        <v>45382</v>
      </c>
      <c r="G118" s="41">
        <v>45412</v>
      </c>
    </row>
    <row r="119" spans="1:7" ht="15.75" x14ac:dyDescent="0.25">
      <c r="A119" s="42">
        <v>10263</v>
      </c>
      <c r="B119" s="44">
        <v>3843166</v>
      </c>
      <c r="C119" s="44">
        <v>1921583</v>
      </c>
      <c r="D119" s="44">
        <v>384316.60000000003</v>
      </c>
      <c r="E119" s="41">
        <v>45352</v>
      </c>
      <c r="F119" s="41">
        <v>45382</v>
      </c>
      <c r="G119" s="41">
        <v>45412</v>
      </c>
    </row>
    <row r="120" spans="1:7" ht="15.75" x14ac:dyDescent="0.2">
      <c r="A120" s="38">
        <v>10262</v>
      </c>
      <c r="B120" s="40">
        <v>2020000</v>
      </c>
      <c r="C120" s="40">
        <v>404000</v>
      </c>
      <c r="D120" s="40">
        <v>101000</v>
      </c>
      <c r="E120" s="41">
        <v>45352</v>
      </c>
      <c r="F120" s="41">
        <v>45382</v>
      </c>
      <c r="G120" s="41">
        <v>45396</v>
      </c>
    </row>
    <row r="121" spans="1:7" ht="15.75" x14ac:dyDescent="0.25">
      <c r="A121" s="42">
        <v>10214</v>
      </c>
      <c r="B121" s="44"/>
      <c r="C121" s="44">
        <v>0</v>
      </c>
      <c r="D121" s="44">
        <v>0</v>
      </c>
      <c r="E121" s="41">
        <v>45352</v>
      </c>
      <c r="F121" s="41">
        <v>45382</v>
      </c>
      <c r="G121" s="41">
        <v>45412</v>
      </c>
    </row>
    <row r="122" spans="1:7" ht="15.75" x14ac:dyDescent="0.2">
      <c r="A122" s="38">
        <v>10239</v>
      </c>
      <c r="B122" s="40">
        <v>993682.08357006079</v>
      </c>
      <c r="C122" s="40">
        <v>248420.5208925152</v>
      </c>
      <c r="D122" s="40">
        <v>99368.208357006079</v>
      </c>
      <c r="E122" s="41">
        <v>45352</v>
      </c>
      <c r="F122" s="41">
        <v>45382</v>
      </c>
      <c r="G122" s="41">
        <v>45412</v>
      </c>
    </row>
    <row r="123" spans="1:7" ht="15.75" x14ac:dyDescent="0.25">
      <c r="A123" s="42">
        <v>10236</v>
      </c>
      <c r="B123" s="44">
        <v>508831.02561230795</v>
      </c>
      <c r="C123" s="44">
        <v>127207.75640307699</v>
      </c>
      <c r="D123" s="44">
        <v>0</v>
      </c>
      <c r="E123" s="41">
        <v>45352</v>
      </c>
      <c r="F123" s="41">
        <v>45382</v>
      </c>
      <c r="G123" s="41">
        <v>45412</v>
      </c>
    </row>
    <row r="124" spans="1:7" ht="15.75" x14ac:dyDescent="0.2">
      <c r="A124" s="38">
        <v>10247</v>
      </c>
      <c r="B124" s="40">
        <v>2747910.0609142855</v>
      </c>
      <c r="C124" s="40">
        <v>549582.01218285714</v>
      </c>
      <c r="D124" s="40">
        <v>274791.00609142857</v>
      </c>
      <c r="E124" s="41">
        <v>45352</v>
      </c>
      <c r="F124" s="41">
        <v>45382</v>
      </c>
      <c r="G124" s="41">
        <v>45389</v>
      </c>
    </row>
    <row r="125" spans="1:7" ht="15.75" x14ac:dyDescent="0.25">
      <c r="A125" s="42">
        <v>10225</v>
      </c>
      <c r="B125" s="44"/>
      <c r="C125" s="44">
        <v>0</v>
      </c>
      <c r="D125" s="44">
        <v>0</v>
      </c>
      <c r="E125" s="41">
        <v>45352</v>
      </c>
      <c r="F125" s="41">
        <v>45382</v>
      </c>
      <c r="G125" s="41">
        <v>45412</v>
      </c>
    </row>
    <row r="126" spans="1:7" ht="15.75" x14ac:dyDescent="0.2">
      <c r="A126" s="38">
        <v>10261</v>
      </c>
      <c r="B126" s="40">
        <v>480000</v>
      </c>
      <c r="C126" s="40">
        <v>144000</v>
      </c>
      <c r="D126" s="40"/>
      <c r="E126" s="41">
        <v>45352</v>
      </c>
      <c r="F126" s="41">
        <v>45382</v>
      </c>
      <c r="G126" s="41">
        <v>45427</v>
      </c>
    </row>
    <row r="127" spans="1:7" ht="15.75" x14ac:dyDescent="0.25">
      <c r="A127" s="42">
        <v>10250</v>
      </c>
      <c r="B127" s="44"/>
      <c r="C127" s="44">
        <v>0</v>
      </c>
      <c r="D127" s="44">
        <v>0</v>
      </c>
      <c r="E127" s="41">
        <v>45352</v>
      </c>
      <c r="F127" s="41">
        <v>45382</v>
      </c>
      <c r="G127" s="41">
        <v>45412</v>
      </c>
    </row>
    <row r="128" spans="1:7" ht="15.75" x14ac:dyDescent="0.2">
      <c r="A128" s="38">
        <v>10249</v>
      </c>
      <c r="B128" s="40">
        <v>1200000</v>
      </c>
      <c r="C128" s="40">
        <v>180000</v>
      </c>
      <c r="D128" s="40">
        <v>120000</v>
      </c>
      <c r="E128" s="41">
        <v>45352</v>
      </c>
      <c r="F128" s="41">
        <v>45382</v>
      </c>
      <c r="G128" s="41">
        <v>45403</v>
      </c>
    </row>
    <row r="129" spans="1:7" ht="15.75" x14ac:dyDescent="0.25">
      <c r="A129" s="42">
        <v>10139</v>
      </c>
      <c r="B129" s="44">
        <v>1455852.98346737</v>
      </c>
      <c r="C129" s="44">
        <v>85604.155427881356</v>
      </c>
      <c r="D129" s="44">
        <v>218377.94752010549</v>
      </c>
      <c r="E129" s="41">
        <v>45352</v>
      </c>
      <c r="F129" s="41">
        <v>45382</v>
      </c>
      <c r="G129" s="41">
        <v>45427</v>
      </c>
    </row>
    <row r="130" spans="1:7" ht="15.75" x14ac:dyDescent="0.2">
      <c r="A130" s="38">
        <v>10190</v>
      </c>
      <c r="B130" s="40"/>
      <c r="C130" s="40">
        <v>0</v>
      </c>
      <c r="D130" s="40">
        <v>0</v>
      </c>
      <c r="E130" s="41">
        <v>45352</v>
      </c>
      <c r="F130" s="41">
        <v>45382</v>
      </c>
      <c r="G130" s="41">
        <v>45412</v>
      </c>
    </row>
    <row r="131" spans="1:7" ht="15.75" x14ac:dyDescent="0.25">
      <c r="A131" s="42">
        <v>10097</v>
      </c>
      <c r="B131" s="44"/>
      <c r="C131" s="44">
        <v>0</v>
      </c>
      <c r="D131" s="44">
        <v>0</v>
      </c>
      <c r="E131" s="41">
        <v>45352</v>
      </c>
      <c r="F131" s="41">
        <v>45382</v>
      </c>
      <c r="G131" s="41">
        <v>45472</v>
      </c>
    </row>
    <row r="132" spans="1:7" ht="15.75" x14ac:dyDescent="0.2">
      <c r="A132" s="38">
        <v>10171</v>
      </c>
      <c r="B132" s="40"/>
      <c r="C132" s="40">
        <v>0</v>
      </c>
      <c r="D132" s="40">
        <v>0</v>
      </c>
      <c r="E132" s="41">
        <v>45352</v>
      </c>
      <c r="F132" s="41">
        <v>45382</v>
      </c>
      <c r="G132" s="41">
        <v>45412</v>
      </c>
    </row>
    <row r="133" spans="1:7" ht="15.75" x14ac:dyDescent="0.25">
      <c r="A133" s="42">
        <v>10233</v>
      </c>
      <c r="B133" s="44"/>
      <c r="C133" s="44">
        <v>0</v>
      </c>
      <c r="D133" s="44">
        <v>0</v>
      </c>
      <c r="E133" s="41">
        <v>45352</v>
      </c>
      <c r="F133" s="41">
        <v>45382</v>
      </c>
      <c r="G133" s="41">
        <v>45397</v>
      </c>
    </row>
    <row r="134" spans="1:7" ht="15.75" x14ac:dyDescent="0.2">
      <c r="A134" s="38">
        <v>10222</v>
      </c>
      <c r="B134" s="40"/>
      <c r="C134" s="40">
        <v>0</v>
      </c>
      <c r="D134" s="40">
        <v>0</v>
      </c>
      <c r="E134" s="41">
        <v>45352</v>
      </c>
      <c r="F134" s="41">
        <v>45382</v>
      </c>
      <c r="G134" s="41">
        <v>45397</v>
      </c>
    </row>
    <row r="135" spans="1:7" ht="15.75" x14ac:dyDescent="0.25">
      <c r="A135" s="42">
        <v>10230</v>
      </c>
      <c r="B135" s="44">
        <v>590000</v>
      </c>
      <c r="C135" s="44">
        <v>0</v>
      </c>
      <c r="D135" s="44">
        <v>59000</v>
      </c>
      <c r="E135" s="41">
        <v>45352</v>
      </c>
      <c r="F135" s="41">
        <v>45382</v>
      </c>
      <c r="G135" s="41">
        <v>45412</v>
      </c>
    </row>
    <row r="136" spans="1:7" ht="15.75" x14ac:dyDescent="0.2">
      <c r="A136" s="38" t="s">
        <v>80</v>
      </c>
      <c r="B136" s="40"/>
      <c r="C136" s="40">
        <v>0</v>
      </c>
      <c r="D136" s="40">
        <v>0</v>
      </c>
      <c r="E136" s="41">
        <v>45352</v>
      </c>
      <c r="F136" s="41">
        <v>45382</v>
      </c>
      <c r="G136" s="41">
        <v>45412</v>
      </c>
    </row>
    <row r="137" spans="1:7" ht="15.75" x14ac:dyDescent="0.25">
      <c r="A137" s="42">
        <v>10179</v>
      </c>
      <c r="B137" s="44">
        <v>551407.79</v>
      </c>
      <c r="C137" s="44">
        <v>0</v>
      </c>
      <c r="D137" s="44">
        <v>0</v>
      </c>
      <c r="E137" s="41">
        <v>45352</v>
      </c>
      <c r="F137" s="41">
        <v>45382</v>
      </c>
      <c r="G137" s="41">
        <v>45412</v>
      </c>
    </row>
    <row r="138" spans="1:7" ht="15.75" x14ac:dyDescent="0.2">
      <c r="A138" s="38">
        <v>10183</v>
      </c>
      <c r="B138" s="40">
        <v>400000</v>
      </c>
      <c r="C138" s="40">
        <v>121439.99999999999</v>
      </c>
      <c r="D138" s="40">
        <v>6072</v>
      </c>
      <c r="E138" s="41">
        <v>45352</v>
      </c>
      <c r="F138" s="41">
        <v>45382</v>
      </c>
      <c r="G138" s="41">
        <v>45412</v>
      </c>
    </row>
    <row r="139" spans="1:7" ht="15.75" x14ac:dyDescent="0.25">
      <c r="A139" s="42">
        <v>10156</v>
      </c>
      <c r="B139" s="44"/>
      <c r="C139" s="44">
        <v>0</v>
      </c>
      <c r="D139" s="44">
        <v>0</v>
      </c>
      <c r="E139" s="41">
        <v>45352</v>
      </c>
      <c r="F139" s="41">
        <v>45382</v>
      </c>
      <c r="G139" s="41">
        <v>45412</v>
      </c>
    </row>
    <row r="140" spans="1:7" ht="15.75" x14ac:dyDescent="0.2">
      <c r="A140" s="38">
        <v>10147</v>
      </c>
      <c r="B140" s="40">
        <v>403807</v>
      </c>
      <c r="C140" s="40">
        <v>0</v>
      </c>
      <c r="D140" s="40">
        <v>0</v>
      </c>
      <c r="E140" s="41">
        <v>45352</v>
      </c>
      <c r="F140" s="41">
        <v>45382</v>
      </c>
      <c r="G140" s="41">
        <v>45412</v>
      </c>
    </row>
    <row r="141" spans="1:7" ht="15.75" x14ac:dyDescent="0.25">
      <c r="A141" s="42">
        <v>10168</v>
      </c>
      <c r="B141" s="44">
        <v>124831</v>
      </c>
      <c r="C141" s="44">
        <v>24966.2</v>
      </c>
      <c r="D141" s="44">
        <v>6241.55</v>
      </c>
      <c r="E141" s="41">
        <v>45352</v>
      </c>
      <c r="F141" s="41">
        <v>45382</v>
      </c>
      <c r="G141" s="41">
        <v>45412</v>
      </c>
    </row>
    <row r="142" spans="1:7" ht="15.75" x14ac:dyDescent="0.2">
      <c r="A142" s="38">
        <v>10208</v>
      </c>
      <c r="B142" s="40">
        <v>188814</v>
      </c>
      <c r="C142" s="40">
        <v>0</v>
      </c>
      <c r="D142" s="40">
        <v>0</v>
      </c>
      <c r="E142" s="41">
        <v>45352</v>
      </c>
      <c r="F142" s="41">
        <v>45382</v>
      </c>
      <c r="G142" s="41">
        <v>45412</v>
      </c>
    </row>
    <row r="143" spans="1:7" ht="15.75" x14ac:dyDescent="0.25">
      <c r="A143" s="42" t="s">
        <v>94</v>
      </c>
      <c r="B143" s="44"/>
      <c r="C143" s="44">
        <v>0</v>
      </c>
      <c r="D143" s="44">
        <v>0</v>
      </c>
      <c r="E143" s="41">
        <v>45352</v>
      </c>
      <c r="F143" s="41">
        <v>45382</v>
      </c>
      <c r="G143" s="41">
        <v>45412</v>
      </c>
    </row>
    <row r="144" spans="1:7" ht="15.75" x14ac:dyDescent="0.2">
      <c r="A144" s="38">
        <v>10248</v>
      </c>
      <c r="B144" s="40"/>
      <c r="C144" s="40">
        <v>0</v>
      </c>
      <c r="D144" s="40">
        <v>0</v>
      </c>
      <c r="E144" s="41">
        <v>45352</v>
      </c>
      <c r="F144" s="41">
        <v>45382</v>
      </c>
      <c r="G144" s="41">
        <v>45412</v>
      </c>
    </row>
    <row r="145" spans="1:7" ht="15.75" x14ac:dyDescent="0.25">
      <c r="A145" s="42">
        <v>10229</v>
      </c>
      <c r="B145" s="44"/>
      <c r="C145" s="44"/>
      <c r="D145" s="44"/>
      <c r="E145" s="41">
        <v>45352</v>
      </c>
      <c r="F145" s="41">
        <v>45382</v>
      </c>
      <c r="G145" s="41">
        <v>45412</v>
      </c>
    </row>
    <row r="146" spans="1:7" ht="15.75" x14ac:dyDescent="0.2">
      <c r="A146" s="38">
        <v>10238</v>
      </c>
      <c r="B146" s="40"/>
      <c r="C146" s="40">
        <v>0</v>
      </c>
      <c r="D146" s="40">
        <v>0</v>
      </c>
      <c r="E146" s="41">
        <v>45352</v>
      </c>
      <c r="F146" s="41">
        <v>45382</v>
      </c>
      <c r="G146" s="41">
        <v>45397</v>
      </c>
    </row>
    <row r="147" spans="1:7" ht="15.75" x14ac:dyDescent="0.25">
      <c r="A147" s="45">
        <v>10264</v>
      </c>
      <c r="B147" s="44"/>
      <c r="C147" s="44">
        <v>0</v>
      </c>
      <c r="D147" s="44">
        <v>0</v>
      </c>
      <c r="E147" s="41">
        <v>45352</v>
      </c>
      <c r="F147" s="41">
        <v>45382</v>
      </c>
      <c r="G147" s="41">
        <v>45412</v>
      </c>
    </row>
    <row r="148" spans="1:7" ht="15.75" x14ac:dyDescent="0.2">
      <c r="A148" s="38">
        <v>10265</v>
      </c>
      <c r="B148" s="40"/>
      <c r="C148" s="40">
        <v>0</v>
      </c>
      <c r="D148" s="40">
        <v>0</v>
      </c>
      <c r="E148" s="41">
        <v>45352</v>
      </c>
      <c r="F148" s="41">
        <v>45382</v>
      </c>
      <c r="G148" s="41">
        <v>45412</v>
      </c>
    </row>
    <row r="149" spans="1:7" ht="15.75" x14ac:dyDescent="0.25">
      <c r="A149" s="42">
        <v>10077</v>
      </c>
      <c r="B149" s="44">
        <v>190500.6</v>
      </c>
      <c r="C149" s="44">
        <v>38100.120000000003</v>
      </c>
      <c r="D149" s="44">
        <v>19050.060000000001</v>
      </c>
      <c r="E149" s="41">
        <v>45383</v>
      </c>
      <c r="F149" s="41">
        <v>45412</v>
      </c>
      <c r="G149" s="41">
        <v>45419</v>
      </c>
    </row>
    <row r="150" spans="1:7" ht="15.75" x14ac:dyDescent="0.2">
      <c r="A150" s="38">
        <v>10137</v>
      </c>
      <c r="B150" s="40"/>
      <c r="C150" s="40"/>
      <c r="D150" s="40">
        <v>0</v>
      </c>
      <c r="E150" s="41">
        <v>45383</v>
      </c>
      <c r="F150" s="41">
        <v>45412</v>
      </c>
      <c r="G150" s="41">
        <v>45442</v>
      </c>
    </row>
    <row r="151" spans="1:7" ht="15.75" x14ac:dyDescent="0.25">
      <c r="A151" s="42">
        <v>10245</v>
      </c>
      <c r="B151" s="44">
        <v>804594.92999999993</v>
      </c>
      <c r="C151" s="44">
        <v>241378.47899999996</v>
      </c>
      <c r="D151" s="44">
        <v>40229.746500000001</v>
      </c>
      <c r="E151" s="41">
        <v>45383</v>
      </c>
      <c r="F151" s="41">
        <v>45412</v>
      </c>
      <c r="G151" s="41">
        <v>45427</v>
      </c>
    </row>
    <row r="152" spans="1:7" ht="15.75" x14ac:dyDescent="0.2">
      <c r="A152" s="38">
        <v>10251</v>
      </c>
      <c r="B152" s="40">
        <v>479878.46</v>
      </c>
      <c r="C152" s="40">
        <v>18907.211324</v>
      </c>
      <c r="D152" s="40">
        <v>23993.923000000003</v>
      </c>
      <c r="E152" s="41">
        <v>45383</v>
      </c>
      <c r="F152" s="41">
        <v>45412</v>
      </c>
      <c r="G152" s="41">
        <v>45502</v>
      </c>
    </row>
    <row r="153" spans="1:7" ht="15.75" x14ac:dyDescent="0.25">
      <c r="A153" s="42">
        <v>10240</v>
      </c>
      <c r="B153" s="44">
        <v>1306057.5</v>
      </c>
      <c r="C153" s="44">
        <v>391817.25</v>
      </c>
      <c r="D153" s="44"/>
      <c r="E153" s="41">
        <v>45383</v>
      </c>
      <c r="F153" s="41">
        <v>45412</v>
      </c>
      <c r="G153" s="41">
        <v>45419</v>
      </c>
    </row>
    <row r="154" spans="1:7" ht="15.75" x14ac:dyDescent="0.2">
      <c r="A154" s="38">
        <v>10012</v>
      </c>
      <c r="B154" s="40"/>
      <c r="C154" s="40">
        <v>0</v>
      </c>
      <c r="D154" s="40">
        <v>0</v>
      </c>
      <c r="E154" s="41">
        <v>45383</v>
      </c>
      <c r="F154" s="41">
        <v>45412</v>
      </c>
      <c r="G154" s="41">
        <v>45442</v>
      </c>
    </row>
    <row r="155" spans="1:7" ht="15.75" x14ac:dyDescent="0.25">
      <c r="A155" s="42">
        <v>10138</v>
      </c>
      <c r="B155" s="44">
        <v>200000</v>
      </c>
      <c r="C155" s="44">
        <v>40000</v>
      </c>
      <c r="D155" s="44">
        <v>20000</v>
      </c>
      <c r="E155" s="41">
        <v>45383</v>
      </c>
      <c r="F155" s="41">
        <v>45412</v>
      </c>
      <c r="G155" s="41">
        <v>45419</v>
      </c>
    </row>
    <row r="156" spans="1:7" ht="15.75" x14ac:dyDescent="0.2">
      <c r="A156" s="38">
        <v>10088</v>
      </c>
      <c r="B156" s="40"/>
      <c r="C156" s="40"/>
      <c r="D156" s="40">
        <v>0</v>
      </c>
      <c r="E156" s="41">
        <v>45383</v>
      </c>
      <c r="F156" s="41">
        <v>45412</v>
      </c>
      <c r="G156" s="41">
        <v>45442</v>
      </c>
    </row>
    <row r="157" spans="1:7" ht="15.75" x14ac:dyDescent="0.25">
      <c r="A157" s="42">
        <v>10088</v>
      </c>
      <c r="B157" s="44">
        <v>284420</v>
      </c>
      <c r="C157" s="44"/>
      <c r="D157" s="44">
        <v>0</v>
      </c>
      <c r="E157" s="41">
        <v>45383</v>
      </c>
      <c r="F157" s="41">
        <v>45412</v>
      </c>
      <c r="G157" s="41">
        <v>45442</v>
      </c>
    </row>
    <row r="158" spans="1:7" ht="15.75" x14ac:dyDescent="0.2">
      <c r="A158" s="38">
        <v>10256</v>
      </c>
      <c r="B158" s="40">
        <v>8053885</v>
      </c>
      <c r="C158" s="40">
        <v>1610777</v>
      </c>
      <c r="D158" s="40">
        <v>805388.5</v>
      </c>
      <c r="E158" s="41">
        <v>45383</v>
      </c>
      <c r="F158" s="41">
        <v>45412</v>
      </c>
      <c r="G158" s="41">
        <v>45426</v>
      </c>
    </row>
    <row r="159" spans="1:7" ht="15.75" x14ac:dyDescent="0.25">
      <c r="A159" s="42">
        <v>10080</v>
      </c>
      <c r="B159" s="44">
        <v>600000</v>
      </c>
      <c r="C159" s="44">
        <v>240000</v>
      </c>
      <c r="D159" s="44">
        <v>60000</v>
      </c>
      <c r="E159" s="41">
        <v>45383</v>
      </c>
      <c r="F159" s="41">
        <v>45412</v>
      </c>
      <c r="G159" s="41">
        <v>45502</v>
      </c>
    </row>
    <row r="160" spans="1:7" ht="15.75" x14ac:dyDescent="0.2">
      <c r="A160" s="38">
        <v>10241</v>
      </c>
      <c r="B160" s="40"/>
      <c r="C160" s="40">
        <v>0</v>
      </c>
      <c r="D160" s="40">
        <v>0</v>
      </c>
      <c r="E160" s="41">
        <v>45383</v>
      </c>
      <c r="F160" s="41">
        <v>45412</v>
      </c>
      <c r="G160" s="41">
        <v>45427</v>
      </c>
    </row>
    <row r="161" spans="1:7" ht="15.75" x14ac:dyDescent="0.25">
      <c r="A161" s="42">
        <v>10219</v>
      </c>
      <c r="B161" s="44"/>
      <c r="C161" s="44">
        <v>0</v>
      </c>
      <c r="D161" s="44">
        <v>0</v>
      </c>
      <c r="E161" s="41">
        <v>45383</v>
      </c>
      <c r="F161" s="41">
        <v>45412</v>
      </c>
      <c r="G161" s="41">
        <v>45442</v>
      </c>
    </row>
    <row r="162" spans="1:7" ht="15.75" x14ac:dyDescent="0.2">
      <c r="A162" s="38">
        <v>10254</v>
      </c>
      <c r="B162" s="40"/>
      <c r="C162" s="40">
        <v>0</v>
      </c>
      <c r="D162" s="40">
        <v>0</v>
      </c>
      <c r="E162" s="41">
        <v>45383</v>
      </c>
      <c r="F162" s="41">
        <v>45412</v>
      </c>
      <c r="G162" s="41">
        <v>45457</v>
      </c>
    </row>
    <row r="163" spans="1:7" ht="15.75" x14ac:dyDescent="0.25">
      <c r="A163" s="42">
        <v>10253</v>
      </c>
      <c r="B163" s="44">
        <v>1247264.7420000001</v>
      </c>
      <c r="C163" s="44">
        <v>498905.89680000005</v>
      </c>
      <c r="D163" s="44">
        <v>124726.47420000001</v>
      </c>
      <c r="E163" s="41">
        <v>45383</v>
      </c>
      <c r="F163" s="41">
        <v>45412</v>
      </c>
      <c r="G163" s="41">
        <v>45457</v>
      </c>
    </row>
    <row r="164" spans="1:7" ht="15.75" x14ac:dyDescent="0.2">
      <c r="A164" s="38">
        <v>10234</v>
      </c>
      <c r="B164" s="40">
        <v>3000000</v>
      </c>
      <c r="C164" s="40">
        <v>750000</v>
      </c>
      <c r="D164" s="40">
        <v>300000</v>
      </c>
      <c r="E164" s="41">
        <v>45383</v>
      </c>
      <c r="F164" s="41">
        <v>45412</v>
      </c>
      <c r="G164" s="41">
        <v>45442</v>
      </c>
    </row>
    <row r="165" spans="1:7" ht="15.75" x14ac:dyDescent="0.25">
      <c r="A165" s="42" t="s">
        <v>37</v>
      </c>
      <c r="B165" s="44"/>
      <c r="C165" s="44"/>
      <c r="D165" s="44"/>
      <c r="E165" s="41">
        <v>45383</v>
      </c>
      <c r="F165" s="41">
        <v>45412</v>
      </c>
      <c r="G165" s="41">
        <v>45442</v>
      </c>
    </row>
    <row r="166" spans="1:7" ht="15.75" x14ac:dyDescent="0.2">
      <c r="A166" s="38">
        <v>10134</v>
      </c>
      <c r="B166" s="40">
        <v>1097201.95</v>
      </c>
      <c r="C166" s="40">
        <v>329160.58499999996</v>
      </c>
      <c r="D166" s="40">
        <v>219440.39</v>
      </c>
      <c r="E166" s="41">
        <v>45383</v>
      </c>
      <c r="F166" s="41">
        <v>45412</v>
      </c>
      <c r="G166" s="41">
        <v>45457</v>
      </c>
    </row>
    <row r="167" spans="1:7" ht="15.75" x14ac:dyDescent="0.25">
      <c r="A167" s="42">
        <v>10259</v>
      </c>
      <c r="B167" s="44">
        <v>197752</v>
      </c>
      <c r="C167" s="44">
        <v>19775.2</v>
      </c>
      <c r="D167" s="44">
        <v>1977.5200000000002</v>
      </c>
      <c r="E167" s="41">
        <v>45383</v>
      </c>
      <c r="F167" s="41">
        <v>45412</v>
      </c>
      <c r="G167" s="41">
        <v>45442</v>
      </c>
    </row>
    <row r="168" spans="1:7" ht="15.75" x14ac:dyDescent="0.2">
      <c r="A168" s="38">
        <v>10263</v>
      </c>
      <c r="B168" s="40">
        <v>3000000</v>
      </c>
      <c r="C168" s="40">
        <v>1500000</v>
      </c>
      <c r="D168" s="40">
        <v>300000</v>
      </c>
      <c r="E168" s="41">
        <v>45383</v>
      </c>
      <c r="F168" s="41">
        <v>45412</v>
      </c>
      <c r="G168" s="41">
        <v>45442</v>
      </c>
    </row>
    <row r="169" spans="1:7" ht="15.75" x14ac:dyDescent="0.25">
      <c r="A169" s="42">
        <v>10262</v>
      </c>
      <c r="B169" s="44">
        <v>4824000</v>
      </c>
      <c r="C169" s="44">
        <v>964800</v>
      </c>
      <c r="D169" s="44">
        <v>241200</v>
      </c>
      <c r="E169" s="41">
        <v>45383</v>
      </c>
      <c r="F169" s="41">
        <v>45412</v>
      </c>
      <c r="G169" s="41">
        <v>45426</v>
      </c>
    </row>
    <row r="170" spans="1:7" ht="15.75" x14ac:dyDescent="0.2">
      <c r="A170" s="38">
        <v>10214</v>
      </c>
      <c r="B170" s="40"/>
      <c r="C170" s="40">
        <v>0</v>
      </c>
      <c r="D170" s="40">
        <v>0</v>
      </c>
      <c r="E170" s="41">
        <v>45383</v>
      </c>
      <c r="F170" s="41">
        <v>45412</v>
      </c>
      <c r="G170" s="41">
        <v>45442</v>
      </c>
    </row>
    <row r="171" spans="1:7" ht="15.75" x14ac:dyDescent="0.25">
      <c r="A171" s="42">
        <v>10239</v>
      </c>
      <c r="B171" s="44">
        <v>1147051.5167682716</v>
      </c>
      <c r="C171" s="44">
        <v>286762.87919206789</v>
      </c>
      <c r="D171" s="44">
        <v>114705.15167682717</v>
      </c>
      <c r="E171" s="41">
        <v>45383</v>
      </c>
      <c r="F171" s="41">
        <v>45412</v>
      </c>
      <c r="G171" s="41">
        <v>45442</v>
      </c>
    </row>
    <row r="172" spans="1:7" ht="15.75" x14ac:dyDescent="0.2">
      <c r="A172" s="38">
        <v>10236</v>
      </c>
      <c r="B172" s="40">
        <v>669514.50738461572</v>
      </c>
      <c r="C172" s="40">
        <v>167378.62684615393</v>
      </c>
      <c r="D172" s="40">
        <v>0</v>
      </c>
      <c r="E172" s="41">
        <v>45383</v>
      </c>
      <c r="F172" s="41">
        <v>45412</v>
      </c>
      <c r="G172" s="41">
        <v>45442</v>
      </c>
    </row>
    <row r="173" spans="1:7" ht="15.75" x14ac:dyDescent="0.25">
      <c r="A173" s="42">
        <v>10247</v>
      </c>
      <c r="B173" s="44">
        <v>2671579.2258888888</v>
      </c>
      <c r="C173" s="44">
        <v>534315.84517777781</v>
      </c>
      <c r="D173" s="44">
        <v>267157.92258888891</v>
      </c>
      <c r="E173" s="41">
        <v>45383</v>
      </c>
      <c r="F173" s="41">
        <v>45412</v>
      </c>
      <c r="G173" s="41">
        <v>45419</v>
      </c>
    </row>
    <row r="174" spans="1:7" ht="15.75" x14ac:dyDescent="0.2">
      <c r="A174" s="38">
        <v>10225</v>
      </c>
      <c r="B174" s="40"/>
      <c r="C174" s="40">
        <v>0</v>
      </c>
      <c r="D174" s="40">
        <v>0</v>
      </c>
      <c r="E174" s="41">
        <v>45383</v>
      </c>
      <c r="F174" s="41">
        <v>45412</v>
      </c>
      <c r="G174" s="41">
        <v>45442</v>
      </c>
    </row>
    <row r="175" spans="1:7" ht="15.75" x14ac:dyDescent="0.25">
      <c r="A175" s="42">
        <v>10261</v>
      </c>
      <c r="B175" s="44">
        <v>480000</v>
      </c>
      <c r="C175" s="44">
        <v>144000</v>
      </c>
      <c r="D175" s="44"/>
      <c r="E175" s="41">
        <v>45383</v>
      </c>
      <c r="F175" s="41">
        <v>45412</v>
      </c>
      <c r="G175" s="41">
        <v>45457</v>
      </c>
    </row>
    <row r="176" spans="1:7" ht="15.75" x14ac:dyDescent="0.2">
      <c r="A176" s="38">
        <v>10250</v>
      </c>
      <c r="B176" s="40">
        <v>700000</v>
      </c>
      <c r="C176" s="40">
        <v>140000</v>
      </c>
      <c r="D176" s="40">
        <v>70000</v>
      </c>
      <c r="E176" s="41">
        <v>45383</v>
      </c>
      <c r="F176" s="41">
        <v>45412</v>
      </c>
      <c r="G176" s="41">
        <v>45442</v>
      </c>
    </row>
    <row r="177" spans="1:7" ht="15.75" x14ac:dyDescent="0.25">
      <c r="A177" s="42">
        <v>10249</v>
      </c>
      <c r="B177" s="44">
        <v>1260000</v>
      </c>
      <c r="C177" s="44">
        <v>189000</v>
      </c>
      <c r="D177" s="44">
        <v>126000</v>
      </c>
      <c r="E177" s="41">
        <v>45383</v>
      </c>
      <c r="F177" s="41">
        <v>45412</v>
      </c>
      <c r="G177" s="41">
        <v>45433</v>
      </c>
    </row>
    <row r="178" spans="1:7" ht="15.75" x14ac:dyDescent="0.2">
      <c r="A178" s="38">
        <v>10139</v>
      </c>
      <c r="B178" s="40">
        <v>1500000</v>
      </c>
      <c r="C178" s="40">
        <v>88200</v>
      </c>
      <c r="D178" s="40">
        <v>225000</v>
      </c>
      <c r="E178" s="41">
        <v>45383</v>
      </c>
      <c r="F178" s="41">
        <v>45412</v>
      </c>
      <c r="G178" s="41">
        <v>45457</v>
      </c>
    </row>
    <row r="179" spans="1:7" ht="15.75" x14ac:dyDescent="0.25">
      <c r="A179" s="42">
        <v>10190</v>
      </c>
      <c r="B179" s="44"/>
      <c r="C179" s="44">
        <v>0</v>
      </c>
      <c r="D179" s="44">
        <v>0</v>
      </c>
      <c r="E179" s="41">
        <v>45383</v>
      </c>
      <c r="F179" s="41">
        <v>45412</v>
      </c>
      <c r="G179" s="41">
        <v>45442</v>
      </c>
    </row>
    <row r="180" spans="1:7" ht="15.75" x14ac:dyDescent="0.2">
      <c r="A180" s="38">
        <v>10097</v>
      </c>
      <c r="B180" s="40"/>
      <c r="C180" s="40">
        <v>0</v>
      </c>
      <c r="D180" s="40">
        <v>0</v>
      </c>
      <c r="E180" s="41">
        <v>45383</v>
      </c>
      <c r="F180" s="41">
        <v>45412</v>
      </c>
      <c r="G180" s="41">
        <v>45502</v>
      </c>
    </row>
    <row r="181" spans="1:7" ht="15.75" x14ac:dyDescent="0.25">
      <c r="A181" s="42">
        <v>10171</v>
      </c>
      <c r="B181" s="44"/>
      <c r="C181" s="44">
        <v>0</v>
      </c>
      <c r="D181" s="44">
        <v>0</v>
      </c>
      <c r="E181" s="41">
        <v>45383</v>
      </c>
      <c r="F181" s="41">
        <v>45412</v>
      </c>
      <c r="G181" s="41">
        <v>45442</v>
      </c>
    </row>
    <row r="182" spans="1:7" ht="15.75" x14ac:dyDescent="0.2">
      <c r="A182" s="38">
        <v>10233</v>
      </c>
      <c r="B182" s="40"/>
      <c r="C182" s="40">
        <v>0</v>
      </c>
      <c r="D182" s="40">
        <v>0</v>
      </c>
      <c r="E182" s="41">
        <v>45383</v>
      </c>
      <c r="F182" s="41">
        <v>45412</v>
      </c>
      <c r="G182" s="41">
        <v>45427</v>
      </c>
    </row>
    <row r="183" spans="1:7" ht="15.75" x14ac:dyDescent="0.25">
      <c r="A183" s="42">
        <v>10222</v>
      </c>
      <c r="B183" s="44"/>
      <c r="C183" s="44">
        <v>0</v>
      </c>
      <c r="D183" s="44">
        <v>0</v>
      </c>
      <c r="E183" s="41">
        <v>45383</v>
      </c>
      <c r="F183" s="41">
        <v>45412</v>
      </c>
      <c r="G183" s="41">
        <v>45427</v>
      </c>
    </row>
    <row r="184" spans="1:7" ht="15.75" x14ac:dyDescent="0.2">
      <c r="A184" s="38">
        <v>10230</v>
      </c>
      <c r="B184" s="40">
        <v>349600</v>
      </c>
      <c r="C184" s="40">
        <v>0</v>
      </c>
      <c r="D184" s="40">
        <v>34960</v>
      </c>
      <c r="E184" s="41">
        <v>45383</v>
      </c>
      <c r="F184" s="41">
        <v>45412</v>
      </c>
      <c r="G184" s="41">
        <v>45442</v>
      </c>
    </row>
    <row r="185" spans="1:7" ht="15.75" x14ac:dyDescent="0.25">
      <c r="A185" s="42" t="s">
        <v>80</v>
      </c>
      <c r="B185" s="44"/>
      <c r="C185" s="44">
        <v>0</v>
      </c>
      <c r="D185" s="44">
        <v>0</v>
      </c>
      <c r="E185" s="41">
        <v>45383</v>
      </c>
      <c r="F185" s="41">
        <v>45412</v>
      </c>
      <c r="G185" s="41">
        <v>45442</v>
      </c>
    </row>
    <row r="186" spans="1:7" ht="15.75" x14ac:dyDescent="0.2">
      <c r="A186" s="38">
        <v>10179</v>
      </c>
      <c r="B186" s="40"/>
      <c r="C186" s="40">
        <v>0</v>
      </c>
      <c r="D186" s="40">
        <v>0</v>
      </c>
      <c r="E186" s="41">
        <v>45383</v>
      </c>
      <c r="F186" s="41">
        <v>45412</v>
      </c>
      <c r="G186" s="41">
        <v>45442</v>
      </c>
    </row>
    <row r="187" spans="1:7" ht="15.75" x14ac:dyDescent="0.25">
      <c r="A187" s="42">
        <v>10183</v>
      </c>
      <c r="B187" s="44">
        <v>329130.34000000003</v>
      </c>
      <c r="C187" s="44">
        <v>99923.971224000008</v>
      </c>
      <c r="D187" s="44">
        <v>4996.1985612000008</v>
      </c>
      <c r="E187" s="41">
        <v>45383</v>
      </c>
      <c r="F187" s="41">
        <v>45412</v>
      </c>
      <c r="G187" s="41">
        <v>45442</v>
      </c>
    </row>
    <row r="188" spans="1:7" ht="15.75" x14ac:dyDescent="0.2">
      <c r="A188" s="38">
        <v>10156</v>
      </c>
      <c r="B188" s="40"/>
      <c r="C188" s="40">
        <v>0</v>
      </c>
      <c r="D188" s="40">
        <v>0</v>
      </c>
      <c r="E188" s="41">
        <v>45383</v>
      </c>
      <c r="F188" s="41">
        <v>45412</v>
      </c>
      <c r="G188" s="41">
        <v>45442</v>
      </c>
    </row>
    <row r="189" spans="1:7" ht="15.75" x14ac:dyDescent="0.25">
      <c r="A189" s="42">
        <v>10147</v>
      </c>
      <c r="B189" s="44"/>
      <c r="C189" s="44">
        <v>0</v>
      </c>
      <c r="D189" s="44">
        <v>0</v>
      </c>
      <c r="E189" s="41">
        <v>45383</v>
      </c>
      <c r="F189" s="41">
        <v>45412</v>
      </c>
      <c r="G189" s="41">
        <v>45442</v>
      </c>
    </row>
    <row r="190" spans="1:7" ht="15.75" x14ac:dyDescent="0.2">
      <c r="A190" s="38">
        <v>10168</v>
      </c>
      <c r="B190" s="40">
        <v>101959.75</v>
      </c>
      <c r="C190" s="40">
        <v>20391.95</v>
      </c>
      <c r="D190" s="40">
        <v>5097.9875000000002</v>
      </c>
      <c r="E190" s="41">
        <v>45383</v>
      </c>
      <c r="F190" s="41">
        <v>45412</v>
      </c>
      <c r="G190" s="41">
        <v>45442</v>
      </c>
    </row>
    <row r="191" spans="1:7" ht="15.75" x14ac:dyDescent="0.25">
      <c r="A191" s="42">
        <v>10208</v>
      </c>
      <c r="B191" s="44"/>
      <c r="C191" s="44">
        <v>0</v>
      </c>
      <c r="D191" s="44">
        <v>0</v>
      </c>
      <c r="E191" s="41">
        <v>45383</v>
      </c>
      <c r="F191" s="41">
        <v>45412</v>
      </c>
      <c r="G191" s="41">
        <v>45442</v>
      </c>
    </row>
    <row r="192" spans="1:7" ht="15.75" x14ac:dyDescent="0.2">
      <c r="A192" s="38" t="s">
        <v>94</v>
      </c>
      <c r="B192" s="40"/>
      <c r="C192" s="40">
        <v>0</v>
      </c>
      <c r="D192" s="40">
        <v>0</v>
      </c>
      <c r="E192" s="41">
        <v>45383</v>
      </c>
      <c r="F192" s="41">
        <v>45412</v>
      </c>
      <c r="G192" s="41">
        <v>45442</v>
      </c>
    </row>
    <row r="193" spans="1:7" ht="15.75" x14ac:dyDescent="0.25">
      <c r="A193" s="42">
        <v>10248</v>
      </c>
      <c r="B193" s="44"/>
      <c r="C193" s="44">
        <v>0</v>
      </c>
      <c r="D193" s="44">
        <v>0</v>
      </c>
      <c r="E193" s="41">
        <v>45383</v>
      </c>
      <c r="F193" s="41">
        <v>45412</v>
      </c>
      <c r="G193" s="41">
        <v>45442</v>
      </c>
    </row>
    <row r="194" spans="1:7" ht="15.75" x14ac:dyDescent="0.2">
      <c r="A194" s="38">
        <v>10229</v>
      </c>
      <c r="B194" s="40"/>
      <c r="C194" s="40"/>
      <c r="D194" s="40"/>
      <c r="E194" s="41">
        <v>45383</v>
      </c>
      <c r="F194" s="41">
        <v>45412</v>
      </c>
      <c r="G194" s="41">
        <v>45442</v>
      </c>
    </row>
    <row r="195" spans="1:7" ht="15.75" x14ac:dyDescent="0.25">
      <c r="A195" s="42">
        <v>10238</v>
      </c>
      <c r="B195" s="44"/>
      <c r="C195" s="44">
        <v>0</v>
      </c>
      <c r="D195" s="44">
        <v>0</v>
      </c>
      <c r="E195" s="41">
        <v>45383</v>
      </c>
      <c r="F195" s="41">
        <v>45412</v>
      </c>
      <c r="G195" s="41">
        <v>45427</v>
      </c>
    </row>
    <row r="196" spans="1:7" ht="15.75" x14ac:dyDescent="0.2">
      <c r="A196" s="46">
        <v>10264</v>
      </c>
      <c r="B196" s="40"/>
      <c r="C196" s="40">
        <v>0</v>
      </c>
      <c r="D196" s="40">
        <v>0</v>
      </c>
      <c r="E196" s="41">
        <v>45383</v>
      </c>
      <c r="F196" s="41">
        <v>45412</v>
      </c>
      <c r="G196" s="41">
        <v>45442</v>
      </c>
    </row>
    <row r="197" spans="1:7" ht="15.75" x14ac:dyDescent="0.25">
      <c r="A197" s="42">
        <v>10265</v>
      </c>
      <c r="B197" s="44"/>
      <c r="C197" s="44">
        <v>0</v>
      </c>
      <c r="D197" s="44">
        <v>0</v>
      </c>
      <c r="E197" s="41">
        <v>45383</v>
      </c>
      <c r="F197" s="41">
        <v>45412</v>
      </c>
      <c r="G197" s="41">
        <v>45442</v>
      </c>
    </row>
    <row r="198" spans="1:7" ht="15.75" x14ac:dyDescent="0.2">
      <c r="A198" s="38">
        <v>10077</v>
      </c>
      <c r="B198" s="40">
        <v>153895.20000000001</v>
      </c>
      <c r="C198" s="40">
        <v>30779.040000000005</v>
      </c>
      <c r="D198" s="40">
        <v>15389.520000000002</v>
      </c>
      <c r="E198" s="41">
        <v>45413</v>
      </c>
      <c r="F198" s="41">
        <v>45443</v>
      </c>
      <c r="G198" s="41">
        <v>45450</v>
      </c>
    </row>
    <row r="199" spans="1:7" ht="15.75" x14ac:dyDescent="0.25">
      <c r="A199" s="42">
        <v>10137</v>
      </c>
      <c r="B199" s="44"/>
      <c r="C199" s="44"/>
      <c r="D199" s="44">
        <v>0</v>
      </c>
      <c r="E199" s="41">
        <v>45413</v>
      </c>
      <c r="F199" s="41">
        <v>45443</v>
      </c>
      <c r="G199" s="41">
        <v>45473</v>
      </c>
    </row>
    <row r="200" spans="1:7" ht="15.75" x14ac:dyDescent="0.2">
      <c r="A200" s="38">
        <v>10245</v>
      </c>
      <c r="B200" s="40">
        <v>509558.8200000003</v>
      </c>
      <c r="C200" s="40">
        <v>152867.6460000001</v>
      </c>
      <c r="D200" s="40">
        <v>25477.941000000017</v>
      </c>
      <c r="E200" s="41">
        <v>45413</v>
      </c>
      <c r="F200" s="41">
        <v>45443</v>
      </c>
      <c r="G200" s="41">
        <v>45458</v>
      </c>
    </row>
    <row r="201" spans="1:7" ht="15.75" x14ac:dyDescent="0.25">
      <c r="A201" s="42">
        <v>10251</v>
      </c>
      <c r="B201" s="44">
        <v>342770.33</v>
      </c>
      <c r="C201" s="44">
        <v>13505.151002000001</v>
      </c>
      <c r="D201" s="44">
        <v>17138.516500000002</v>
      </c>
      <c r="E201" s="41">
        <v>45413</v>
      </c>
      <c r="F201" s="41">
        <v>45443</v>
      </c>
      <c r="G201" s="41">
        <v>45533</v>
      </c>
    </row>
    <row r="202" spans="1:7" ht="15.75" x14ac:dyDescent="0.2">
      <c r="A202" s="38">
        <v>10240</v>
      </c>
      <c r="B202" s="40">
        <v>2229535</v>
      </c>
      <c r="C202" s="40">
        <v>668860.5</v>
      </c>
      <c r="D202" s="40"/>
      <c r="E202" s="41">
        <v>45413</v>
      </c>
      <c r="F202" s="41">
        <v>45443</v>
      </c>
      <c r="G202" s="41">
        <v>45450</v>
      </c>
    </row>
    <row r="203" spans="1:7" ht="15.75" x14ac:dyDescent="0.25">
      <c r="A203" s="42">
        <v>10012</v>
      </c>
      <c r="B203" s="44"/>
      <c r="C203" s="44">
        <v>0</v>
      </c>
      <c r="D203" s="44">
        <v>0</v>
      </c>
      <c r="E203" s="41">
        <v>45413</v>
      </c>
      <c r="F203" s="41">
        <v>45443</v>
      </c>
      <c r="G203" s="41">
        <v>45473</v>
      </c>
    </row>
    <row r="204" spans="1:7" ht="15.75" x14ac:dyDescent="0.2">
      <c r="A204" s="38">
        <v>10138</v>
      </c>
      <c r="B204" s="40"/>
      <c r="C204" s="40">
        <v>0</v>
      </c>
      <c r="D204" s="40">
        <v>0</v>
      </c>
      <c r="E204" s="41">
        <v>45413</v>
      </c>
      <c r="F204" s="41">
        <v>45443</v>
      </c>
      <c r="G204" s="41">
        <v>45450</v>
      </c>
    </row>
    <row r="205" spans="1:7" ht="15.75" x14ac:dyDescent="0.25">
      <c r="A205" s="42">
        <v>10088</v>
      </c>
      <c r="B205" s="44"/>
      <c r="C205" s="44"/>
      <c r="D205" s="44">
        <v>0</v>
      </c>
      <c r="E205" s="41">
        <v>45413</v>
      </c>
      <c r="F205" s="41">
        <v>45443</v>
      </c>
      <c r="G205" s="41">
        <v>45473</v>
      </c>
    </row>
    <row r="206" spans="1:7" ht="15.75" x14ac:dyDescent="0.2">
      <c r="A206" s="38">
        <v>10088</v>
      </c>
      <c r="B206" s="40"/>
      <c r="C206" s="40"/>
      <c r="D206" s="40">
        <v>0</v>
      </c>
      <c r="E206" s="41">
        <v>45413</v>
      </c>
      <c r="F206" s="41">
        <v>45443</v>
      </c>
      <c r="G206" s="41">
        <v>45473</v>
      </c>
    </row>
    <row r="207" spans="1:7" ht="15.75" x14ac:dyDescent="0.25">
      <c r="A207" s="42">
        <v>10256</v>
      </c>
      <c r="B207" s="44">
        <v>8509133</v>
      </c>
      <c r="C207" s="44">
        <v>1701826.6</v>
      </c>
      <c r="D207" s="44">
        <v>850913.3</v>
      </c>
      <c r="E207" s="41">
        <v>45413</v>
      </c>
      <c r="F207" s="41">
        <v>45443</v>
      </c>
      <c r="G207" s="41">
        <v>45457</v>
      </c>
    </row>
    <row r="208" spans="1:7" ht="15.75" x14ac:dyDescent="0.2">
      <c r="A208" s="38">
        <v>10080</v>
      </c>
      <c r="B208" s="40">
        <v>600000</v>
      </c>
      <c r="C208" s="40">
        <v>240000</v>
      </c>
      <c r="D208" s="40">
        <v>60000</v>
      </c>
      <c r="E208" s="41">
        <v>45413</v>
      </c>
      <c r="F208" s="41">
        <v>45443</v>
      </c>
      <c r="G208" s="41">
        <v>45533</v>
      </c>
    </row>
    <row r="209" spans="1:7" ht="15.75" x14ac:dyDescent="0.25">
      <c r="A209" s="42">
        <v>10241</v>
      </c>
      <c r="B209" s="44"/>
      <c r="C209" s="44">
        <v>0</v>
      </c>
      <c r="D209" s="44">
        <v>0</v>
      </c>
      <c r="E209" s="41">
        <v>45413</v>
      </c>
      <c r="F209" s="41">
        <v>45443</v>
      </c>
      <c r="G209" s="41">
        <v>45458</v>
      </c>
    </row>
    <row r="210" spans="1:7" ht="15.75" x14ac:dyDescent="0.2">
      <c r="A210" s="38">
        <v>10219</v>
      </c>
      <c r="B210" s="40">
        <v>1662828.6</v>
      </c>
      <c r="C210" s="40">
        <v>415707.15</v>
      </c>
      <c r="D210" s="40">
        <v>166282.86000000002</v>
      </c>
      <c r="E210" s="41">
        <v>45413</v>
      </c>
      <c r="F210" s="41">
        <v>45443</v>
      </c>
      <c r="G210" s="41">
        <v>45473</v>
      </c>
    </row>
    <row r="211" spans="1:7" ht="15.75" x14ac:dyDescent="0.25">
      <c r="A211" s="42">
        <v>10254</v>
      </c>
      <c r="B211" s="44"/>
      <c r="C211" s="44">
        <v>0</v>
      </c>
      <c r="D211" s="44">
        <v>0</v>
      </c>
      <c r="E211" s="41">
        <v>45413</v>
      </c>
      <c r="F211" s="41">
        <v>45443</v>
      </c>
      <c r="G211" s="41">
        <v>45488</v>
      </c>
    </row>
    <row r="212" spans="1:7" ht="15.75" x14ac:dyDescent="0.2">
      <c r="A212" s="38">
        <v>10253</v>
      </c>
      <c r="B212" s="40">
        <v>2494529.4840000002</v>
      </c>
      <c r="C212" s="40">
        <v>997811.79360000009</v>
      </c>
      <c r="D212" s="40">
        <v>249452.94840000002</v>
      </c>
      <c r="E212" s="41">
        <v>45413</v>
      </c>
      <c r="F212" s="41">
        <v>45443</v>
      </c>
      <c r="G212" s="41">
        <v>45488</v>
      </c>
    </row>
    <row r="213" spans="1:7" ht="15.75" x14ac:dyDescent="0.25">
      <c r="A213" s="42">
        <v>10234</v>
      </c>
      <c r="B213" s="44">
        <v>3300273.3100000024</v>
      </c>
      <c r="C213" s="44">
        <v>825068.3275000006</v>
      </c>
      <c r="D213" s="44">
        <v>330027.33100000024</v>
      </c>
      <c r="E213" s="41">
        <v>45413</v>
      </c>
      <c r="F213" s="41">
        <v>45443</v>
      </c>
      <c r="G213" s="41">
        <v>45473</v>
      </c>
    </row>
    <row r="214" spans="1:7" ht="15.75" x14ac:dyDescent="0.2">
      <c r="A214" s="38" t="s">
        <v>37</v>
      </c>
      <c r="B214" s="40"/>
      <c r="C214" s="40"/>
      <c r="D214" s="40"/>
      <c r="E214" s="41">
        <v>45413</v>
      </c>
      <c r="F214" s="41">
        <v>45443</v>
      </c>
      <c r="G214" s="41">
        <v>45473</v>
      </c>
    </row>
    <row r="215" spans="1:7" ht="15.75" x14ac:dyDescent="0.25">
      <c r="A215" s="42">
        <v>10134</v>
      </c>
      <c r="B215" s="44"/>
      <c r="C215" s="44">
        <v>0</v>
      </c>
      <c r="D215" s="44">
        <v>0</v>
      </c>
      <c r="E215" s="41">
        <v>45413</v>
      </c>
      <c r="F215" s="41">
        <v>45443</v>
      </c>
      <c r="G215" s="41">
        <v>45488</v>
      </c>
    </row>
    <row r="216" spans="1:7" ht="15.75" x14ac:dyDescent="0.2">
      <c r="A216" s="38">
        <v>10259</v>
      </c>
      <c r="B216" s="40">
        <v>2964383</v>
      </c>
      <c r="C216" s="40">
        <v>296438.3</v>
      </c>
      <c r="D216" s="40">
        <v>29643.83</v>
      </c>
      <c r="E216" s="41">
        <v>45413</v>
      </c>
      <c r="F216" s="41">
        <v>45443</v>
      </c>
      <c r="G216" s="41">
        <v>45473</v>
      </c>
    </row>
    <row r="217" spans="1:7" ht="15.75" x14ac:dyDescent="0.25">
      <c r="A217" s="42">
        <v>10263</v>
      </c>
      <c r="B217" s="44">
        <v>3000000</v>
      </c>
      <c r="C217" s="44">
        <v>1500000</v>
      </c>
      <c r="D217" s="44">
        <v>300000</v>
      </c>
      <c r="E217" s="41">
        <v>45413</v>
      </c>
      <c r="F217" s="41">
        <v>45443</v>
      </c>
      <c r="G217" s="41">
        <v>45473</v>
      </c>
    </row>
    <row r="218" spans="1:7" ht="15.75" x14ac:dyDescent="0.2">
      <c r="A218" s="38">
        <v>10262</v>
      </c>
      <c r="B218" s="40">
        <v>1273000</v>
      </c>
      <c r="C218" s="40">
        <v>254600</v>
      </c>
      <c r="D218" s="40">
        <v>63650</v>
      </c>
      <c r="E218" s="41">
        <v>45413</v>
      </c>
      <c r="F218" s="41">
        <v>45443</v>
      </c>
      <c r="G218" s="41">
        <v>45457</v>
      </c>
    </row>
    <row r="219" spans="1:7" ht="15.75" x14ac:dyDescent="0.25">
      <c r="A219" s="42">
        <v>10214</v>
      </c>
      <c r="B219" s="44"/>
      <c r="C219" s="44">
        <v>0</v>
      </c>
      <c r="D219" s="44">
        <v>0</v>
      </c>
      <c r="E219" s="41">
        <v>45413</v>
      </c>
      <c r="F219" s="41">
        <v>45443</v>
      </c>
      <c r="G219" s="41">
        <v>45473</v>
      </c>
    </row>
    <row r="220" spans="1:7" ht="15.75" x14ac:dyDescent="0.2">
      <c r="A220" s="38">
        <v>10239</v>
      </c>
      <c r="B220" s="40">
        <v>1358248.0369122187</v>
      </c>
      <c r="C220" s="40">
        <v>339562.00922805467</v>
      </c>
      <c r="D220" s="40">
        <v>135824.80369122187</v>
      </c>
      <c r="E220" s="41">
        <v>45413</v>
      </c>
      <c r="F220" s="41">
        <v>45443</v>
      </c>
      <c r="G220" s="41">
        <v>45473</v>
      </c>
    </row>
    <row r="221" spans="1:7" ht="15.75" x14ac:dyDescent="0.25">
      <c r="A221" s="42">
        <v>10236</v>
      </c>
      <c r="B221" s="44">
        <v>428489.28472615406</v>
      </c>
      <c r="C221" s="44">
        <v>107122.32118153851</v>
      </c>
      <c r="D221" s="44">
        <v>0</v>
      </c>
      <c r="E221" s="41">
        <v>45413</v>
      </c>
      <c r="F221" s="41">
        <v>45443</v>
      </c>
      <c r="G221" s="41">
        <v>45473</v>
      </c>
    </row>
    <row r="222" spans="1:7" ht="15.75" x14ac:dyDescent="0.2">
      <c r="A222" s="38">
        <v>10247</v>
      </c>
      <c r="B222" s="40">
        <v>3205895.0710666664</v>
      </c>
      <c r="C222" s="40">
        <v>641179.01421333337</v>
      </c>
      <c r="D222" s="40">
        <v>320589.50710666669</v>
      </c>
      <c r="E222" s="41">
        <v>45413</v>
      </c>
      <c r="F222" s="41">
        <v>45443</v>
      </c>
      <c r="G222" s="41">
        <v>45450</v>
      </c>
    </row>
    <row r="223" spans="1:7" ht="15.75" x14ac:dyDescent="0.25">
      <c r="A223" s="42">
        <v>10225</v>
      </c>
      <c r="B223" s="44"/>
      <c r="C223" s="44">
        <v>0</v>
      </c>
      <c r="D223" s="44">
        <v>0</v>
      </c>
      <c r="E223" s="41">
        <v>45413</v>
      </c>
      <c r="F223" s="41">
        <v>45443</v>
      </c>
      <c r="G223" s="41">
        <v>45473</v>
      </c>
    </row>
    <row r="224" spans="1:7" ht="15.75" x14ac:dyDescent="0.2">
      <c r="A224" s="38">
        <v>10261</v>
      </c>
      <c r="B224" s="40">
        <v>240000</v>
      </c>
      <c r="C224" s="40">
        <v>72000</v>
      </c>
      <c r="D224" s="40"/>
      <c r="E224" s="41">
        <v>45413</v>
      </c>
      <c r="F224" s="41">
        <v>45443</v>
      </c>
      <c r="G224" s="41">
        <v>45488</v>
      </c>
    </row>
    <row r="225" spans="1:7" ht="15.75" x14ac:dyDescent="0.25">
      <c r="A225" s="42">
        <v>10250</v>
      </c>
      <c r="B225" s="44">
        <v>880000</v>
      </c>
      <c r="C225" s="44">
        <v>176000</v>
      </c>
      <c r="D225" s="44">
        <v>88000</v>
      </c>
      <c r="E225" s="41">
        <v>45413</v>
      </c>
      <c r="F225" s="41">
        <v>45443</v>
      </c>
      <c r="G225" s="41">
        <v>45473</v>
      </c>
    </row>
    <row r="226" spans="1:7" ht="15.75" x14ac:dyDescent="0.2">
      <c r="A226" s="38">
        <v>10249</v>
      </c>
      <c r="B226" s="40">
        <v>1300000</v>
      </c>
      <c r="C226" s="40">
        <v>195000</v>
      </c>
      <c r="D226" s="40">
        <v>130000</v>
      </c>
      <c r="E226" s="41">
        <v>45413</v>
      </c>
      <c r="F226" s="41">
        <v>45443</v>
      </c>
      <c r="G226" s="41">
        <v>45464</v>
      </c>
    </row>
    <row r="227" spans="1:7" ht="15.75" x14ac:dyDescent="0.25">
      <c r="A227" s="42">
        <v>10139</v>
      </c>
      <c r="B227" s="44">
        <v>1600000</v>
      </c>
      <c r="C227" s="44">
        <v>94080</v>
      </c>
      <c r="D227" s="44">
        <v>240000</v>
      </c>
      <c r="E227" s="41">
        <v>45413</v>
      </c>
      <c r="F227" s="41">
        <v>45443</v>
      </c>
      <c r="G227" s="41">
        <v>45488</v>
      </c>
    </row>
    <row r="228" spans="1:7" ht="15.75" x14ac:dyDescent="0.2">
      <c r="A228" s="38">
        <v>10190</v>
      </c>
      <c r="B228" s="40">
        <v>200000</v>
      </c>
      <c r="C228" s="40">
        <v>20000</v>
      </c>
      <c r="D228" s="40">
        <v>20000</v>
      </c>
      <c r="E228" s="41">
        <v>45413</v>
      </c>
      <c r="F228" s="41">
        <v>45443</v>
      </c>
      <c r="G228" s="41">
        <v>45473</v>
      </c>
    </row>
    <row r="229" spans="1:7" ht="15.75" x14ac:dyDescent="0.25">
      <c r="A229" s="42">
        <v>10097</v>
      </c>
      <c r="B229" s="44"/>
      <c r="C229" s="44">
        <v>0</v>
      </c>
      <c r="D229" s="44">
        <v>0</v>
      </c>
      <c r="E229" s="41">
        <v>45413</v>
      </c>
      <c r="F229" s="41">
        <v>45443</v>
      </c>
      <c r="G229" s="41">
        <v>45533</v>
      </c>
    </row>
    <row r="230" spans="1:7" ht="15.75" x14ac:dyDescent="0.2">
      <c r="A230" s="38">
        <v>10171</v>
      </c>
      <c r="B230" s="40"/>
      <c r="C230" s="40">
        <v>0</v>
      </c>
      <c r="D230" s="40">
        <v>0</v>
      </c>
      <c r="E230" s="41">
        <v>45413</v>
      </c>
      <c r="F230" s="41">
        <v>45443</v>
      </c>
      <c r="G230" s="41">
        <v>45473</v>
      </c>
    </row>
    <row r="231" spans="1:7" ht="15.75" x14ac:dyDescent="0.25">
      <c r="A231" s="42">
        <v>10233</v>
      </c>
      <c r="B231" s="44"/>
      <c r="C231" s="44">
        <v>0</v>
      </c>
      <c r="D231" s="44">
        <v>0</v>
      </c>
      <c r="E231" s="41">
        <v>45413</v>
      </c>
      <c r="F231" s="41">
        <v>45443</v>
      </c>
      <c r="G231" s="41">
        <v>45458</v>
      </c>
    </row>
    <row r="232" spans="1:7" ht="15.75" x14ac:dyDescent="0.2">
      <c r="A232" s="38">
        <v>10222</v>
      </c>
      <c r="B232" s="40"/>
      <c r="C232" s="40">
        <v>0</v>
      </c>
      <c r="D232" s="40">
        <v>0</v>
      </c>
      <c r="E232" s="41">
        <v>45413</v>
      </c>
      <c r="F232" s="41">
        <v>45443</v>
      </c>
      <c r="G232" s="41">
        <v>45458</v>
      </c>
    </row>
    <row r="233" spans="1:7" ht="15.75" x14ac:dyDescent="0.25">
      <c r="A233" s="42">
        <v>10230</v>
      </c>
      <c r="B233" s="44">
        <v>376545.60000000009</v>
      </c>
      <c r="C233" s="44">
        <v>0</v>
      </c>
      <c r="D233" s="44">
        <v>37654.560000000012</v>
      </c>
      <c r="E233" s="41">
        <v>45413</v>
      </c>
      <c r="F233" s="41">
        <v>45443</v>
      </c>
      <c r="G233" s="41">
        <v>45473</v>
      </c>
    </row>
    <row r="234" spans="1:7" ht="15.75" x14ac:dyDescent="0.2">
      <c r="A234" s="38" t="s">
        <v>80</v>
      </c>
      <c r="B234" s="40"/>
      <c r="C234" s="40">
        <v>0</v>
      </c>
      <c r="D234" s="40">
        <v>0</v>
      </c>
      <c r="E234" s="41">
        <v>45413</v>
      </c>
      <c r="F234" s="41">
        <v>45443</v>
      </c>
      <c r="G234" s="41">
        <v>45473</v>
      </c>
    </row>
    <row r="235" spans="1:7" ht="15.75" x14ac:dyDescent="0.25">
      <c r="A235" s="42">
        <v>10179</v>
      </c>
      <c r="B235" s="44"/>
      <c r="C235" s="44">
        <v>0</v>
      </c>
      <c r="D235" s="44">
        <v>0</v>
      </c>
      <c r="E235" s="41">
        <v>45413</v>
      </c>
      <c r="F235" s="41">
        <v>45443</v>
      </c>
      <c r="G235" s="41">
        <v>45473</v>
      </c>
    </row>
    <row r="236" spans="1:7" ht="15.75" x14ac:dyDescent="0.2">
      <c r="A236" s="38">
        <v>10183</v>
      </c>
      <c r="B236" s="40">
        <v>500623.76</v>
      </c>
      <c r="C236" s="40">
        <v>151989.373536</v>
      </c>
      <c r="D236" s="40">
        <v>7599.4686768000001</v>
      </c>
      <c r="E236" s="41">
        <v>45413</v>
      </c>
      <c r="F236" s="41">
        <v>45443</v>
      </c>
      <c r="G236" s="41">
        <v>45473</v>
      </c>
    </row>
    <row r="237" spans="1:7" ht="15.75" x14ac:dyDescent="0.25">
      <c r="A237" s="42">
        <v>10156</v>
      </c>
      <c r="B237" s="44"/>
      <c r="C237" s="44">
        <v>0</v>
      </c>
      <c r="D237" s="44">
        <v>0</v>
      </c>
      <c r="E237" s="41">
        <v>45413</v>
      </c>
      <c r="F237" s="41">
        <v>45443</v>
      </c>
      <c r="G237" s="41">
        <v>45473</v>
      </c>
    </row>
    <row r="238" spans="1:7" ht="15.75" x14ac:dyDescent="0.2">
      <c r="A238" s="38">
        <v>10147</v>
      </c>
      <c r="B238" s="40"/>
      <c r="C238" s="40">
        <v>0</v>
      </c>
      <c r="D238" s="40">
        <v>0</v>
      </c>
      <c r="E238" s="41">
        <v>45413</v>
      </c>
      <c r="F238" s="41">
        <v>45443</v>
      </c>
      <c r="G238" s="41">
        <v>45473</v>
      </c>
    </row>
    <row r="239" spans="1:7" ht="15.75" x14ac:dyDescent="0.25">
      <c r="A239" s="42">
        <v>10168</v>
      </c>
      <c r="B239" s="44">
        <v>100000</v>
      </c>
      <c r="C239" s="44">
        <v>20000</v>
      </c>
      <c r="D239" s="44">
        <v>5000</v>
      </c>
      <c r="E239" s="41">
        <v>45413</v>
      </c>
      <c r="F239" s="41">
        <v>45443</v>
      </c>
      <c r="G239" s="41">
        <v>45473</v>
      </c>
    </row>
    <row r="240" spans="1:7" ht="15.75" x14ac:dyDescent="0.2">
      <c r="A240" s="38">
        <v>10208</v>
      </c>
      <c r="B240" s="40"/>
      <c r="C240" s="40">
        <v>0</v>
      </c>
      <c r="D240" s="40">
        <v>0</v>
      </c>
      <c r="E240" s="41">
        <v>45413</v>
      </c>
      <c r="F240" s="41">
        <v>45443</v>
      </c>
      <c r="G240" s="41">
        <v>45473</v>
      </c>
    </row>
    <row r="241" spans="1:7" ht="15.75" x14ac:dyDescent="0.25">
      <c r="A241" s="42" t="s">
        <v>94</v>
      </c>
      <c r="B241" s="44"/>
      <c r="C241" s="44">
        <v>0</v>
      </c>
      <c r="D241" s="44">
        <v>0</v>
      </c>
      <c r="E241" s="41">
        <v>45413</v>
      </c>
      <c r="F241" s="41">
        <v>45443</v>
      </c>
      <c r="G241" s="41">
        <v>45473</v>
      </c>
    </row>
    <row r="242" spans="1:7" ht="15.75" x14ac:dyDescent="0.2">
      <c r="A242" s="38">
        <v>10248</v>
      </c>
      <c r="B242" s="40"/>
      <c r="C242" s="40">
        <v>0</v>
      </c>
      <c r="D242" s="40">
        <v>0</v>
      </c>
      <c r="E242" s="41">
        <v>45413</v>
      </c>
      <c r="F242" s="41">
        <v>45443</v>
      </c>
      <c r="G242" s="41">
        <v>45473</v>
      </c>
    </row>
    <row r="243" spans="1:7" ht="15.75" x14ac:dyDescent="0.25">
      <c r="A243" s="42">
        <v>10229</v>
      </c>
      <c r="B243" s="44"/>
      <c r="C243" s="44"/>
      <c r="D243" s="44"/>
      <c r="E243" s="41">
        <v>45413</v>
      </c>
      <c r="F243" s="41">
        <v>45443</v>
      </c>
      <c r="G243" s="41">
        <v>45473</v>
      </c>
    </row>
    <row r="244" spans="1:7" ht="15.75" x14ac:dyDescent="0.2">
      <c r="A244" s="38">
        <v>10238</v>
      </c>
      <c r="B244" s="40"/>
      <c r="C244" s="40">
        <v>0</v>
      </c>
      <c r="D244" s="40">
        <v>0</v>
      </c>
      <c r="E244" s="41">
        <v>45413</v>
      </c>
      <c r="F244" s="41">
        <v>45443</v>
      </c>
      <c r="G244" s="41">
        <v>45458</v>
      </c>
    </row>
    <row r="245" spans="1:7" ht="15.75" x14ac:dyDescent="0.25">
      <c r="A245" s="45">
        <v>10264</v>
      </c>
      <c r="B245" s="44"/>
      <c r="C245" s="44">
        <v>0</v>
      </c>
      <c r="D245" s="44">
        <v>0</v>
      </c>
      <c r="E245" s="41">
        <v>45413</v>
      </c>
      <c r="F245" s="41">
        <v>45443</v>
      </c>
      <c r="G245" s="41">
        <v>45473</v>
      </c>
    </row>
    <row r="246" spans="1:7" ht="15.75" x14ac:dyDescent="0.2">
      <c r="A246" s="38">
        <v>10265</v>
      </c>
      <c r="B246" s="40"/>
      <c r="C246" s="40">
        <v>0</v>
      </c>
      <c r="D246" s="40">
        <v>0</v>
      </c>
      <c r="E246" s="41">
        <v>45413</v>
      </c>
      <c r="F246" s="41">
        <v>45443</v>
      </c>
      <c r="G246" s="41">
        <v>45473</v>
      </c>
    </row>
    <row r="247" spans="1:7" ht="15.75" x14ac:dyDescent="0.25">
      <c r="A247" s="42">
        <v>10077</v>
      </c>
      <c r="B247" s="44">
        <v>190500.6</v>
      </c>
      <c r="C247" s="44">
        <v>38100.120000000003</v>
      </c>
      <c r="D247" s="44">
        <v>19050.060000000001</v>
      </c>
      <c r="E247" s="41">
        <v>45444</v>
      </c>
      <c r="F247" s="41">
        <v>45473</v>
      </c>
      <c r="G247" s="41">
        <v>45480</v>
      </c>
    </row>
    <row r="248" spans="1:7" ht="15.75" x14ac:dyDescent="0.2">
      <c r="A248" s="38">
        <v>10137</v>
      </c>
      <c r="B248" s="40"/>
      <c r="C248" s="40"/>
      <c r="D248" s="40">
        <v>0</v>
      </c>
      <c r="E248" s="41">
        <v>45444</v>
      </c>
      <c r="F248" s="41">
        <v>45473</v>
      </c>
      <c r="G248" s="41">
        <v>45503</v>
      </c>
    </row>
    <row r="249" spans="1:7" ht="15.75" x14ac:dyDescent="0.25">
      <c r="A249" s="42">
        <v>10245</v>
      </c>
      <c r="B249" s="44"/>
      <c r="C249" s="44">
        <v>0</v>
      </c>
      <c r="D249" s="44">
        <v>0</v>
      </c>
      <c r="E249" s="41">
        <v>45444</v>
      </c>
      <c r="F249" s="41">
        <v>45473</v>
      </c>
      <c r="G249" s="41">
        <v>45488</v>
      </c>
    </row>
    <row r="250" spans="1:7" ht="15.75" x14ac:dyDescent="0.2">
      <c r="A250" s="38">
        <v>10251</v>
      </c>
      <c r="B250" s="40">
        <v>205662.18</v>
      </c>
      <c r="C250" s="40">
        <v>8103.0898919999991</v>
      </c>
      <c r="D250" s="40">
        <v>10283.109</v>
      </c>
      <c r="E250" s="41">
        <v>45444</v>
      </c>
      <c r="F250" s="41">
        <v>45473</v>
      </c>
      <c r="G250" s="41">
        <v>45563</v>
      </c>
    </row>
    <row r="251" spans="1:7" ht="15.75" x14ac:dyDescent="0.25">
      <c r="A251" s="42">
        <v>10240</v>
      </c>
      <c r="B251" s="44">
        <v>2039565</v>
      </c>
      <c r="C251" s="44">
        <v>611869.5</v>
      </c>
      <c r="D251" s="44"/>
      <c r="E251" s="41">
        <v>45444</v>
      </c>
      <c r="F251" s="41">
        <v>45473</v>
      </c>
      <c r="G251" s="41">
        <v>45480</v>
      </c>
    </row>
    <row r="252" spans="1:7" ht="15.75" x14ac:dyDescent="0.2">
      <c r="A252" s="38">
        <v>10012</v>
      </c>
      <c r="B252" s="40">
        <v>311000</v>
      </c>
      <c r="C252" s="40">
        <v>0</v>
      </c>
      <c r="D252" s="40">
        <v>31100</v>
      </c>
      <c r="E252" s="41">
        <v>45444</v>
      </c>
      <c r="F252" s="41">
        <v>45473</v>
      </c>
      <c r="G252" s="41">
        <v>45503</v>
      </c>
    </row>
    <row r="253" spans="1:7" ht="15.75" x14ac:dyDescent="0.25">
      <c r="A253" s="42">
        <v>10138</v>
      </c>
      <c r="B253" s="44">
        <v>460831.70999999996</v>
      </c>
      <c r="C253" s="44">
        <v>92166.342000000004</v>
      </c>
      <c r="D253" s="44">
        <v>46083.171000000002</v>
      </c>
      <c r="E253" s="41">
        <v>45444</v>
      </c>
      <c r="F253" s="41">
        <v>45473</v>
      </c>
      <c r="G253" s="41">
        <v>45480</v>
      </c>
    </row>
    <row r="254" spans="1:7" ht="15.75" x14ac:dyDescent="0.2">
      <c r="A254" s="38">
        <v>10088</v>
      </c>
      <c r="B254" s="40"/>
      <c r="C254" s="40"/>
      <c r="D254" s="40">
        <v>0</v>
      </c>
      <c r="E254" s="41">
        <v>45444</v>
      </c>
      <c r="F254" s="41">
        <v>45473</v>
      </c>
      <c r="G254" s="41">
        <v>45503</v>
      </c>
    </row>
    <row r="255" spans="1:7" ht="15.75" x14ac:dyDescent="0.25">
      <c r="A255" s="42">
        <v>10088</v>
      </c>
      <c r="B255" s="44"/>
      <c r="C255" s="44"/>
      <c r="D255" s="44">
        <v>0</v>
      </c>
      <c r="E255" s="41">
        <v>45444</v>
      </c>
      <c r="F255" s="41">
        <v>45473</v>
      </c>
      <c r="G255" s="41">
        <v>45503</v>
      </c>
    </row>
    <row r="256" spans="1:7" ht="15.75" x14ac:dyDescent="0.2">
      <c r="A256" s="38">
        <v>10256</v>
      </c>
      <c r="B256" s="40">
        <v>8689983</v>
      </c>
      <c r="C256" s="40">
        <v>1737996.6</v>
      </c>
      <c r="D256" s="40">
        <v>868998.3</v>
      </c>
      <c r="E256" s="41">
        <v>45444</v>
      </c>
      <c r="F256" s="41">
        <v>45473</v>
      </c>
      <c r="G256" s="41">
        <v>45487</v>
      </c>
    </row>
    <row r="257" spans="1:7" ht="15.75" x14ac:dyDescent="0.25">
      <c r="A257" s="42">
        <v>10080</v>
      </c>
      <c r="B257" s="44">
        <v>600000</v>
      </c>
      <c r="C257" s="44">
        <v>240000</v>
      </c>
      <c r="D257" s="44">
        <v>60000</v>
      </c>
      <c r="E257" s="41">
        <v>45444</v>
      </c>
      <c r="F257" s="41">
        <v>45473</v>
      </c>
      <c r="G257" s="41">
        <v>45563</v>
      </c>
    </row>
    <row r="258" spans="1:7" ht="15.75" x14ac:dyDescent="0.2">
      <c r="A258" s="38">
        <v>10241</v>
      </c>
      <c r="B258" s="40"/>
      <c r="C258" s="40">
        <v>0</v>
      </c>
      <c r="D258" s="40">
        <v>0</v>
      </c>
      <c r="E258" s="41">
        <v>45444</v>
      </c>
      <c r="F258" s="41">
        <v>45473</v>
      </c>
      <c r="G258" s="41">
        <v>45488</v>
      </c>
    </row>
    <row r="259" spans="1:7" ht="15.75" x14ac:dyDescent="0.25">
      <c r="A259" s="42">
        <v>10219</v>
      </c>
      <c r="B259" s="44">
        <v>831414.3</v>
      </c>
      <c r="C259" s="44">
        <v>207853.57500000001</v>
      </c>
      <c r="D259" s="44">
        <v>83141.430000000008</v>
      </c>
      <c r="E259" s="41">
        <v>45444</v>
      </c>
      <c r="F259" s="41">
        <v>45473</v>
      </c>
      <c r="G259" s="41">
        <v>45503</v>
      </c>
    </row>
    <row r="260" spans="1:7" ht="15.75" x14ac:dyDescent="0.2">
      <c r="A260" s="38">
        <v>10254</v>
      </c>
      <c r="B260" s="40">
        <v>1292078.6370000001</v>
      </c>
      <c r="C260" s="40">
        <v>258415.72740000003</v>
      </c>
      <c r="D260" s="40">
        <v>129207.86370000002</v>
      </c>
      <c r="E260" s="41">
        <v>45444</v>
      </c>
      <c r="F260" s="41">
        <v>45473</v>
      </c>
      <c r="G260" s="41">
        <v>45518</v>
      </c>
    </row>
    <row r="261" spans="1:7" ht="15.75" x14ac:dyDescent="0.25">
      <c r="A261" s="42">
        <v>10253</v>
      </c>
      <c r="B261" s="44">
        <v>1247264.7420000001</v>
      </c>
      <c r="C261" s="44">
        <v>498905.89680000005</v>
      </c>
      <c r="D261" s="44">
        <v>124726.47420000001</v>
      </c>
      <c r="E261" s="41">
        <v>45444</v>
      </c>
      <c r="F261" s="41">
        <v>45473</v>
      </c>
      <c r="G261" s="41">
        <v>45518</v>
      </c>
    </row>
    <row r="262" spans="1:7" ht="15.75" x14ac:dyDescent="0.2">
      <c r="A262" s="38">
        <v>10234</v>
      </c>
      <c r="B262" s="40"/>
      <c r="C262" s="40">
        <v>0</v>
      </c>
      <c r="D262" s="40">
        <v>0</v>
      </c>
      <c r="E262" s="41">
        <v>45444</v>
      </c>
      <c r="F262" s="41">
        <v>45473</v>
      </c>
      <c r="G262" s="41">
        <v>45503</v>
      </c>
    </row>
    <row r="263" spans="1:7" ht="15.75" x14ac:dyDescent="0.25">
      <c r="A263" s="42" t="s">
        <v>37</v>
      </c>
      <c r="B263" s="44">
        <v>1350000</v>
      </c>
      <c r="C263" s="44"/>
      <c r="D263" s="44"/>
      <c r="E263" s="41">
        <v>45444</v>
      </c>
      <c r="F263" s="41">
        <v>45473</v>
      </c>
      <c r="G263" s="41">
        <v>45503</v>
      </c>
    </row>
    <row r="264" spans="1:7" ht="15.75" x14ac:dyDescent="0.2">
      <c r="A264" s="38">
        <v>10134</v>
      </c>
      <c r="B264" s="40"/>
      <c r="C264" s="40">
        <v>0</v>
      </c>
      <c r="D264" s="40">
        <v>0</v>
      </c>
      <c r="E264" s="41">
        <v>45444</v>
      </c>
      <c r="F264" s="41">
        <v>45473</v>
      </c>
      <c r="G264" s="41">
        <v>45518</v>
      </c>
    </row>
    <row r="265" spans="1:7" ht="15.75" x14ac:dyDescent="0.25">
      <c r="A265" s="42">
        <v>10259</v>
      </c>
      <c r="B265" s="44">
        <v>3670431</v>
      </c>
      <c r="C265" s="44">
        <v>367043.10000000003</v>
      </c>
      <c r="D265" s="44">
        <v>36704.310000000005</v>
      </c>
      <c r="E265" s="41">
        <v>45444</v>
      </c>
      <c r="F265" s="41">
        <v>45473</v>
      </c>
      <c r="G265" s="41">
        <v>45503</v>
      </c>
    </row>
    <row r="266" spans="1:7" ht="15.75" x14ac:dyDescent="0.2">
      <c r="A266" s="38">
        <v>10263</v>
      </c>
      <c r="B266" s="40"/>
      <c r="C266" s="40">
        <v>0</v>
      </c>
      <c r="D266" s="40">
        <v>0</v>
      </c>
      <c r="E266" s="41">
        <v>45444</v>
      </c>
      <c r="F266" s="41">
        <v>45473</v>
      </c>
      <c r="G266" s="41">
        <v>45503</v>
      </c>
    </row>
    <row r="267" spans="1:7" ht="15.75" x14ac:dyDescent="0.25">
      <c r="A267" s="42">
        <v>10262</v>
      </c>
      <c r="B267" s="44">
        <v>2000000</v>
      </c>
      <c r="C267" s="44">
        <v>400000</v>
      </c>
      <c r="D267" s="44">
        <v>100000</v>
      </c>
      <c r="E267" s="41">
        <v>45444</v>
      </c>
      <c r="F267" s="41">
        <v>45473</v>
      </c>
      <c r="G267" s="41">
        <v>45487</v>
      </c>
    </row>
    <row r="268" spans="1:7" ht="15.75" x14ac:dyDescent="0.2">
      <c r="A268" s="38">
        <v>10214</v>
      </c>
      <c r="B268" s="40"/>
      <c r="C268" s="40">
        <v>0</v>
      </c>
      <c r="D268" s="40">
        <v>0</v>
      </c>
      <c r="E268" s="41">
        <v>45444</v>
      </c>
      <c r="F268" s="41">
        <v>45473</v>
      </c>
      <c r="G268" s="41">
        <v>45503</v>
      </c>
    </row>
    <row r="269" spans="1:7" ht="15.75" x14ac:dyDescent="0.25">
      <c r="A269" s="42">
        <v>10239</v>
      </c>
      <c r="B269" s="44">
        <v>1606668.5578047337</v>
      </c>
      <c r="C269" s="44">
        <v>401667.13945118344</v>
      </c>
      <c r="D269" s="44">
        <v>160666.85578047339</v>
      </c>
      <c r="E269" s="41">
        <v>45444</v>
      </c>
      <c r="F269" s="41">
        <v>45473</v>
      </c>
      <c r="G269" s="41">
        <v>45503</v>
      </c>
    </row>
    <row r="270" spans="1:7" ht="15.75" x14ac:dyDescent="0.2">
      <c r="A270" s="38">
        <v>10236</v>
      </c>
      <c r="B270" s="40"/>
      <c r="C270" s="40">
        <v>0</v>
      </c>
      <c r="D270" s="40">
        <v>0</v>
      </c>
      <c r="E270" s="41">
        <v>45444</v>
      </c>
      <c r="F270" s="41">
        <v>45473</v>
      </c>
      <c r="G270" s="41">
        <v>45503</v>
      </c>
    </row>
    <row r="271" spans="1:7" ht="15.75" x14ac:dyDescent="0.25">
      <c r="A271" s="42">
        <v>10247</v>
      </c>
      <c r="B271" s="44">
        <v>3557016.9121834915</v>
      </c>
      <c r="C271" s="44">
        <v>711403.3824366983</v>
      </c>
      <c r="D271" s="44">
        <v>355701.69121834915</v>
      </c>
      <c r="E271" s="41">
        <v>45444</v>
      </c>
      <c r="F271" s="41">
        <v>45473</v>
      </c>
      <c r="G271" s="41">
        <v>45480</v>
      </c>
    </row>
    <row r="272" spans="1:7" ht="15.75" x14ac:dyDescent="0.2">
      <c r="A272" s="38">
        <v>10225</v>
      </c>
      <c r="B272" s="40"/>
      <c r="C272" s="40">
        <v>0</v>
      </c>
      <c r="D272" s="40">
        <v>0</v>
      </c>
      <c r="E272" s="41">
        <v>45444</v>
      </c>
      <c r="F272" s="41">
        <v>45473</v>
      </c>
      <c r="G272" s="41">
        <v>45503</v>
      </c>
    </row>
    <row r="273" spans="1:7" ht="15.75" x14ac:dyDescent="0.25">
      <c r="A273" s="42">
        <v>10261</v>
      </c>
      <c r="B273" s="44"/>
      <c r="C273" s="44">
        <v>0</v>
      </c>
      <c r="D273" s="44"/>
      <c r="E273" s="41">
        <v>45444</v>
      </c>
      <c r="F273" s="41">
        <v>45473</v>
      </c>
      <c r="G273" s="41">
        <v>45518</v>
      </c>
    </row>
    <row r="274" spans="1:7" ht="15.75" x14ac:dyDescent="0.2">
      <c r="A274" s="38">
        <v>10250</v>
      </c>
      <c r="B274" s="40">
        <v>600000</v>
      </c>
      <c r="C274" s="40">
        <v>120000</v>
      </c>
      <c r="D274" s="40">
        <v>60000</v>
      </c>
      <c r="E274" s="41">
        <v>45444</v>
      </c>
      <c r="F274" s="41">
        <v>45473</v>
      </c>
      <c r="G274" s="41">
        <v>45503</v>
      </c>
    </row>
    <row r="275" spans="1:7" ht="15.75" x14ac:dyDescent="0.25">
      <c r="A275" s="42">
        <v>10249</v>
      </c>
      <c r="B275" s="44">
        <v>1600000</v>
      </c>
      <c r="C275" s="44">
        <v>240000</v>
      </c>
      <c r="D275" s="44">
        <v>160000</v>
      </c>
      <c r="E275" s="41">
        <v>45444</v>
      </c>
      <c r="F275" s="41">
        <v>45473</v>
      </c>
      <c r="G275" s="41">
        <v>45494</v>
      </c>
    </row>
    <row r="276" spans="1:7" ht="15.75" x14ac:dyDescent="0.2">
      <c r="A276" s="38">
        <v>10139</v>
      </c>
      <c r="B276" s="40">
        <v>1600000</v>
      </c>
      <c r="C276" s="40">
        <v>94080</v>
      </c>
      <c r="D276" s="40">
        <v>240000</v>
      </c>
      <c r="E276" s="41">
        <v>45444</v>
      </c>
      <c r="F276" s="41">
        <v>45473</v>
      </c>
      <c r="G276" s="41">
        <v>45518</v>
      </c>
    </row>
    <row r="277" spans="1:7" ht="15.75" x14ac:dyDescent="0.25">
      <c r="A277" s="42">
        <v>10190</v>
      </c>
      <c r="B277" s="44">
        <v>200000</v>
      </c>
      <c r="C277" s="44">
        <v>20000</v>
      </c>
      <c r="D277" s="44">
        <v>20000</v>
      </c>
      <c r="E277" s="41">
        <v>45444</v>
      </c>
      <c r="F277" s="41">
        <v>45473</v>
      </c>
      <c r="G277" s="41">
        <v>45503</v>
      </c>
    </row>
    <row r="278" spans="1:7" ht="15.75" x14ac:dyDescent="0.2">
      <c r="A278" s="38">
        <v>10097</v>
      </c>
      <c r="B278" s="40"/>
      <c r="C278" s="40">
        <v>0</v>
      </c>
      <c r="D278" s="40">
        <v>0</v>
      </c>
      <c r="E278" s="41">
        <v>45444</v>
      </c>
      <c r="F278" s="41">
        <v>45473</v>
      </c>
      <c r="G278" s="41">
        <v>45563</v>
      </c>
    </row>
    <row r="279" spans="1:7" ht="15.75" x14ac:dyDescent="0.25">
      <c r="A279" s="42">
        <v>10171</v>
      </c>
      <c r="B279" s="44"/>
      <c r="C279" s="44">
        <v>0</v>
      </c>
      <c r="D279" s="44">
        <v>0</v>
      </c>
      <c r="E279" s="41">
        <v>45444</v>
      </c>
      <c r="F279" s="41">
        <v>45473</v>
      </c>
      <c r="G279" s="41">
        <v>45503</v>
      </c>
    </row>
    <row r="280" spans="1:7" ht="15.75" x14ac:dyDescent="0.2">
      <c r="A280" s="38">
        <v>10233</v>
      </c>
      <c r="B280" s="40"/>
      <c r="C280" s="40">
        <v>0</v>
      </c>
      <c r="D280" s="40">
        <v>0</v>
      </c>
      <c r="E280" s="41">
        <v>45444</v>
      </c>
      <c r="F280" s="41">
        <v>45473</v>
      </c>
      <c r="G280" s="41">
        <v>45488</v>
      </c>
    </row>
    <row r="281" spans="1:7" ht="15.75" x14ac:dyDescent="0.25">
      <c r="A281" s="42">
        <v>10222</v>
      </c>
      <c r="B281" s="44"/>
      <c r="C281" s="44">
        <v>0</v>
      </c>
      <c r="D281" s="44">
        <v>0</v>
      </c>
      <c r="E281" s="41">
        <v>45444</v>
      </c>
      <c r="F281" s="41">
        <v>45473</v>
      </c>
      <c r="G281" s="41">
        <v>45488</v>
      </c>
    </row>
    <row r="282" spans="1:7" ht="15.75" x14ac:dyDescent="0.2">
      <c r="A282" s="38">
        <v>10230</v>
      </c>
      <c r="B282" s="40"/>
      <c r="C282" s="40">
        <v>0</v>
      </c>
      <c r="D282" s="40">
        <v>0</v>
      </c>
      <c r="E282" s="41">
        <v>45444</v>
      </c>
      <c r="F282" s="41">
        <v>45473</v>
      </c>
      <c r="G282" s="41">
        <v>45503</v>
      </c>
    </row>
    <row r="283" spans="1:7" ht="15.75" x14ac:dyDescent="0.25">
      <c r="A283" s="42" t="s">
        <v>80</v>
      </c>
      <c r="B283" s="44"/>
      <c r="C283" s="44">
        <v>0</v>
      </c>
      <c r="D283" s="44">
        <v>0</v>
      </c>
      <c r="E283" s="41">
        <v>45444</v>
      </c>
      <c r="F283" s="41">
        <v>45473</v>
      </c>
      <c r="G283" s="41">
        <v>45503</v>
      </c>
    </row>
    <row r="284" spans="1:7" ht="15.75" x14ac:dyDescent="0.2">
      <c r="A284" s="38">
        <v>10179</v>
      </c>
      <c r="B284" s="40"/>
      <c r="C284" s="40">
        <v>0</v>
      </c>
      <c r="D284" s="40">
        <v>0</v>
      </c>
      <c r="E284" s="41">
        <v>45444</v>
      </c>
      <c r="F284" s="41">
        <v>45473</v>
      </c>
      <c r="G284" s="41">
        <v>45503</v>
      </c>
    </row>
    <row r="285" spans="1:7" ht="15.75" x14ac:dyDescent="0.25">
      <c r="A285" s="42">
        <v>10183</v>
      </c>
      <c r="B285" s="44"/>
      <c r="C285" s="44">
        <v>0</v>
      </c>
      <c r="D285" s="44">
        <v>0</v>
      </c>
      <c r="E285" s="41">
        <v>45444</v>
      </c>
      <c r="F285" s="41">
        <v>45473</v>
      </c>
      <c r="G285" s="41">
        <v>45503</v>
      </c>
    </row>
    <row r="286" spans="1:7" ht="15.75" x14ac:dyDescent="0.2">
      <c r="A286" s="38">
        <v>10156</v>
      </c>
      <c r="B286" s="40"/>
      <c r="C286" s="40">
        <v>0</v>
      </c>
      <c r="D286" s="40">
        <v>0</v>
      </c>
      <c r="E286" s="41">
        <v>45444</v>
      </c>
      <c r="F286" s="41">
        <v>45473</v>
      </c>
      <c r="G286" s="41">
        <v>45503</v>
      </c>
    </row>
    <row r="287" spans="1:7" ht="15.75" x14ac:dyDescent="0.25">
      <c r="A287" s="42">
        <v>10147</v>
      </c>
      <c r="B287" s="44"/>
      <c r="C287" s="44">
        <v>0</v>
      </c>
      <c r="D287" s="44">
        <v>0</v>
      </c>
      <c r="E287" s="41">
        <v>45444</v>
      </c>
      <c r="F287" s="41">
        <v>45473</v>
      </c>
      <c r="G287" s="41">
        <v>45503</v>
      </c>
    </row>
    <row r="288" spans="1:7" ht="15.75" x14ac:dyDescent="0.2">
      <c r="A288" s="38">
        <v>10168</v>
      </c>
      <c r="B288" s="40"/>
      <c r="C288" s="40">
        <v>0</v>
      </c>
      <c r="D288" s="40">
        <v>0</v>
      </c>
      <c r="E288" s="41">
        <v>45444</v>
      </c>
      <c r="F288" s="41">
        <v>45473</v>
      </c>
      <c r="G288" s="41">
        <v>45503</v>
      </c>
    </row>
    <row r="289" spans="1:7" ht="15.75" x14ac:dyDescent="0.25">
      <c r="A289" s="42">
        <v>10208</v>
      </c>
      <c r="B289" s="44"/>
      <c r="C289" s="44">
        <v>0</v>
      </c>
      <c r="D289" s="44">
        <v>0</v>
      </c>
      <c r="E289" s="41">
        <v>45444</v>
      </c>
      <c r="F289" s="41">
        <v>45473</v>
      </c>
      <c r="G289" s="41">
        <v>45503</v>
      </c>
    </row>
    <row r="290" spans="1:7" ht="15.75" x14ac:dyDescent="0.2">
      <c r="A290" s="38" t="s">
        <v>94</v>
      </c>
      <c r="B290" s="40"/>
      <c r="C290" s="40">
        <v>0</v>
      </c>
      <c r="D290" s="40">
        <v>0</v>
      </c>
      <c r="E290" s="41">
        <v>45444</v>
      </c>
      <c r="F290" s="41">
        <v>45473</v>
      </c>
      <c r="G290" s="41">
        <v>45503</v>
      </c>
    </row>
    <row r="291" spans="1:7" ht="15.75" x14ac:dyDescent="0.25">
      <c r="A291" s="42">
        <v>10248</v>
      </c>
      <c r="B291" s="44"/>
      <c r="C291" s="44">
        <v>0</v>
      </c>
      <c r="D291" s="44">
        <v>0</v>
      </c>
      <c r="E291" s="41">
        <v>45444</v>
      </c>
      <c r="F291" s="41">
        <v>45473</v>
      </c>
      <c r="G291" s="41">
        <v>45503</v>
      </c>
    </row>
    <row r="292" spans="1:7" ht="15.75" x14ac:dyDescent="0.2">
      <c r="A292" s="38">
        <v>10229</v>
      </c>
      <c r="B292" s="40"/>
      <c r="C292" s="40"/>
      <c r="D292" s="40"/>
      <c r="E292" s="41">
        <v>45444</v>
      </c>
      <c r="F292" s="41">
        <v>45473</v>
      </c>
      <c r="G292" s="41">
        <v>45503</v>
      </c>
    </row>
    <row r="293" spans="1:7" ht="15.75" x14ac:dyDescent="0.25">
      <c r="A293" s="42">
        <v>10238</v>
      </c>
      <c r="B293" s="44"/>
      <c r="C293" s="44">
        <v>0</v>
      </c>
      <c r="D293" s="44">
        <v>0</v>
      </c>
      <c r="E293" s="41">
        <v>45444</v>
      </c>
      <c r="F293" s="41">
        <v>45473</v>
      </c>
      <c r="G293" s="41">
        <v>45488</v>
      </c>
    </row>
    <row r="294" spans="1:7" ht="15.75" x14ac:dyDescent="0.2">
      <c r="A294" s="46">
        <v>10264</v>
      </c>
      <c r="B294" s="40"/>
      <c r="C294" s="40">
        <v>0</v>
      </c>
      <c r="D294" s="40">
        <v>0</v>
      </c>
      <c r="E294" s="41">
        <v>45444</v>
      </c>
      <c r="F294" s="41">
        <v>45473</v>
      </c>
      <c r="G294" s="41">
        <v>45503</v>
      </c>
    </row>
    <row r="295" spans="1:7" ht="15.75" x14ac:dyDescent="0.25">
      <c r="A295" s="42">
        <v>10265</v>
      </c>
      <c r="B295" s="44"/>
      <c r="C295" s="44">
        <v>0</v>
      </c>
      <c r="D295" s="44">
        <v>0</v>
      </c>
      <c r="E295" s="41">
        <v>45444</v>
      </c>
      <c r="F295" s="41">
        <v>45473</v>
      </c>
      <c r="G295" s="41">
        <v>45503</v>
      </c>
    </row>
    <row r="296" spans="1:7" ht="15.75" x14ac:dyDescent="0.2">
      <c r="A296" s="38">
        <v>10077</v>
      </c>
      <c r="B296" s="40"/>
      <c r="C296" s="40">
        <v>0</v>
      </c>
      <c r="D296" s="40">
        <v>0</v>
      </c>
      <c r="E296" s="41">
        <v>45474</v>
      </c>
      <c r="F296" s="41">
        <v>45504</v>
      </c>
      <c r="G296" s="41">
        <v>45511</v>
      </c>
    </row>
    <row r="297" spans="1:7" ht="15.75" x14ac:dyDescent="0.25">
      <c r="A297" s="42">
        <v>10137</v>
      </c>
      <c r="B297" s="44"/>
      <c r="C297" s="44"/>
      <c r="D297" s="44">
        <v>0</v>
      </c>
      <c r="E297" s="41">
        <v>45474</v>
      </c>
      <c r="F297" s="41">
        <v>45504</v>
      </c>
      <c r="G297" s="41">
        <v>45534</v>
      </c>
    </row>
    <row r="298" spans="1:7" ht="15.75" x14ac:dyDescent="0.2">
      <c r="A298" s="38">
        <v>10245</v>
      </c>
      <c r="B298" s="40"/>
      <c r="C298" s="40">
        <v>0</v>
      </c>
      <c r="D298" s="40">
        <v>0</v>
      </c>
      <c r="E298" s="41">
        <v>45474</v>
      </c>
      <c r="F298" s="41">
        <v>45504</v>
      </c>
      <c r="G298" s="41">
        <v>45519</v>
      </c>
    </row>
    <row r="299" spans="1:7" ht="15.75" x14ac:dyDescent="0.25">
      <c r="A299" s="42">
        <v>10251</v>
      </c>
      <c r="B299" s="44"/>
      <c r="C299" s="44">
        <v>0</v>
      </c>
      <c r="D299" s="44">
        <v>0</v>
      </c>
      <c r="E299" s="41">
        <v>45474</v>
      </c>
      <c r="F299" s="41">
        <v>45504</v>
      </c>
      <c r="G299" s="41">
        <v>45594</v>
      </c>
    </row>
    <row r="300" spans="1:7" ht="15.75" x14ac:dyDescent="0.2">
      <c r="A300" s="38">
        <v>10240</v>
      </c>
      <c r="B300" s="40">
        <v>1751970</v>
      </c>
      <c r="C300" s="40">
        <v>525591</v>
      </c>
      <c r="D300" s="40"/>
      <c r="E300" s="41">
        <v>45474</v>
      </c>
      <c r="F300" s="41">
        <v>45504</v>
      </c>
      <c r="G300" s="41">
        <v>45511</v>
      </c>
    </row>
    <row r="301" spans="1:7" ht="15.75" x14ac:dyDescent="0.25">
      <c r="A301" s="42">
        <v>10012</v>
      </c>
      <c r="B301" s="44"/>
      <c r="C301" s="44">
        <v>0</v>
      </c>
      <c r="D301" s="44">
        <v>0</v>
      </c>
      <c r="E301" s="41">
        <v>45474</v>
      </c>
      <c r="F301" s="41">
        <v>45504</v>
      </c>
      <c r="G301" s="41">
        <v>45534</v>
      </c>
    </row>
    <row r="302" spans="1:7" ht="15.75" x14ac:dyDescent="0.2">
      <c r="A302" s="38">
        <v>10138</v>
      </c>
      <c r="B302" s="40"/>
      <c r="C302" s="40">
        <v>0</v>
      </c>
      <c r="D302" s="40">
        <v>0</v>
      </c>
      <c r="E302" s="41">
        <v>45474</v>
      </c>
      <c r="F302" s="41">
        <v>45504</v>
      </c>
      <c r="G302" s="41">
        <v>45511</v>
      </c>
    </row>
    <row r="303" spans="1:7" ht="15.75" x14ac:dyDescent="0.25">
      <c r="A303" s="42">
        <v>10088</v>
      </c>
      <c r="B303" s="44"/>
      <c r="C303" s="44"/>
      <c r="D303" s="44">
        <v>0</v>
      </c>
      <c r="E303" s="41">
        <v>45474</v>
      </c>
      <c r="F303" s="41">
        <v>45504</v>
      </c>
      <c r="G303" s="41">
        <v>45534</v>
      </c>
    </row>
    <row r="304" spans="1:7" ht="15.75" x14ac:dyDescent="0.2">
      <c r="A304" s="38">
        <v>10088</v>
      </c>
      <c r="B304" s="40"/>
      <c r="C304" s="40"/>
      <c r="D304" s="40">
        <v>0</v>
      </c>
      <c r="E304" s="41">
        <v>45474</v>
      </c>
      <c r="F304" s="41">
        <v>45504</v>
      </c>
      <c r="G304" s="41">
        <v>45534</v>
      </c>
    </row>
    <row r="305" spans="1:7" ht="15.75" x14ac:dyDescent="0.25">
      <c r="A305" s="42">
        <v>10256</v>
      </c>
      <c r="B305" s="44">
        <v>8419636</v>
      </c>
      <c r="C305" s="44">
        <v>1683927.2000000002</v>
      </c>
      <c r="D305" s="44">
        <v>841963.60000000009</v>
      </c>
      <c r="E305" s="41">
        <v>45474</v>
      </c>
      <c r="F305" s="41">
        <v>45504</v>
      </c>
      <c r="G305" s="41">
        <v>45518</v>
      </c>
    </row>
    <row r="306" spans="1:7" ht="15.75" x14ac:dyDescent="0.2">
      <c r="A306" s="38">
        <v>10080</v>
      </c>
      <c r="B306" s="40"/>
      <c r="C306" s="40">
        <v>0</v>
      </c>
      <c r="D306" s="40">
        <v>0</v>
      </c>
      <c r="E306" s="41">
        <v>45474</v>
      </c>
      <c r="F306" s="41">
        <v>45504</v>
      </c>
      <c r="G306" s="41">
        <v>45594</v>
      </c>
    </row>
    <row r="307" spans="1:7" ht="15.75" x14ac:dyDescent="0.25">
      <c r="A307" s="42">
        <v>10241</v>
      </c>
      <c r="B307" s="44"/>
      <c r="C307" s="44">
        <v>0</v>
      </c>
      <c r="D307" s="44">
        <v>0</v>
      </c>
      <c r="E307" s="41">
        <v>45474</v>
      </c>
      <c r="F307" s="41">
        <v>45504</v>
      </c>
      <c r="G307" s="41">
        <v>45519</v>
      </c>
    </row>
    <row r="308" spans="1:7" ht="15.75" x14ac:dyDescent="0.2">
      <c r="A308" s="38">
        <v>10219</v>
      </c>
      <c r="B308" s="40">
        <v>1662828.6</v>
      </c>
      <c r="C308" s="40">
        <v>415707.15</v>
      </c>
      <c r="D308" s="40">
        <v>166282.86000000002</v>
      </c>
      <c r="E308" s="41">
        <v>45474</v>
      </c>
      <c r="F308" s="41">
        <v>45504</v>
      </c>
      <c r="G308" s="41">
        <v>45534</v>
      </c>
    </row>
    <row r="309" spans="1:7" ht="15.75" x14ac:dyDescent="0.25">
      <c r="A309" s="42">
        <v>10254</v>
      </c>
      <c r="B309" s="44">
        <v>1292078.6370000001</v>
      </c>
      <c r="C309" s="44">
        <v>258415.72740000003</v>
      </c>
      <c r="D309" s="44">
        <v>129207.86370000002</v>
      </c>
      <c r="E309" s="41">
        <v>45474</v>
      </c>
      <c r="F309" s="41">
        <v>45504</v>
      </c>
      <c r="G309" s="41">
        <v>45549</v>
      </c>
    </row>
    <row r="310" spans="1:7" ht="15.75" x14ac:dyDescent="0.2">
      <c r="A310" s="38">
        <v>10253</v>
      </c>
      <c r="B310" s="40">
        <v>1247264.7420000001</v>
      </c>
      <c r="C310" s="40">
        <v>498905.89680000005</v>
      </c>
      <c r="D310" s="40">
        <v>124726.47420000001</v>
      </c>
      <c r="E310" s="41">
        <v>45474</v>
      </c>
      <c r="F310" s="41">
        <v>45504</v>
      </c>
      <c r="G310" s="41">
        <v>45549</v>
      </c>
    </row>
    <row r="311" spans="1:7" ht="15.75" x14ac:dyDescent="0.25">
      <c r="A311" s="42">
        <v>10234</v>
      </c>
      <c r="B311" s="44"/>
      <c r="C311" s="44">
        <v>0</v>
      </c>
      <c r="D311" s="44">
        <v>0</v>
      </c>
      <c r="E311" s="41">
        <v>45474</v>
      </c>
      <c r="F311" s="41">
        <v>45504</v>
      </c>
      <c r="G311" s="41">
        <v>45534</v>
      </c>
    </row>
    <row r="312" spans="1:7" ht="15.75" x14ac:dyDescent="0.2">
      <c r="A312" s="38" t="s">
        <v>37</v>
      </c>
      <c r="B312" s="40">
        <v>1350000</v>
      </c>
      <c r="C312" s="40"/>
      <c r="D312" s="40"/>
      <c r="E312" s="41">
        <v>45474</v>
      </c>
      <c r="F312" s="41">
        <v>45504</v>
      </c>
      <c r="G312" s="41">
        <v>45534</v>
      </c>
    </row>
    <row r="313" spans="1:7" ht="15.75" x14ac:dyDescent="0.25">
      <c r="A313" s="42">
        <v>10134</v>
      </c>
      <c r="B313" s="44"/>
      <c r="C313" s="44">
        <v>0</v>
      </c>
      <c r="D313" s="44">
        <v>0</v>
      </c>
      <c r="E313" s="41">
        <v>45474</v>
      </c>
      <c r="F313" s="41">
        <v>45504</v>
      </c>
      <c r="G313" s="41">
        <v>45549</v>
      </c>
    </row>
    <row r="314" spans="1:7" ht="15.75" x14ac:dyDescent="0.2">
      <c r="A314" s="38">
        <v>10259</v>
      </c>
      <c r="B314" s="40">
        <v>2945434</v>
      </c>
      <c r="C314" s="40">
        <v>294543.40000000002</v>
      </c>
      <c r="D314" s="40">
        <v>29454.340000000004</v>
      </c>
      <c r="E314" s="41">
        <v>45474</v>
      </c>
      <c r="F314" s="41">
        <v>45504</v>
      </c>
      <c r="G314" s="41">
        <v>45534</v>
      </c>
    </row>
    <row r="315" spans="1:7" ht="15.75" x14ac:dyDescent="0.25">
      <c r="A315" s="42">
        <v>10263</v>
      </c>
      <c r="B315" s="44"/>
      <c r="C315" s="44">
        <v>0</v>
      </c>
      <c r="D315" s="44">
        <v>0</v>
      </c>
      <c r="E315" s="41">
        <v>45474</v>
      </c>
      <c r="F315" s="41">
        <v>45504</v>
      </c>
      <c r="G315" s="41">
        <v>45534</v>
      </c>
    </row>
    <row r="316" spans="1:7" ht="15.75" x14ac:dyDescent="0.2">
      <c r="A316" s="38">
        <v>10262</v>
      </c>
      <c r="B316" s="40"/>
      <c r="C316" s="40">
        <v>0</v>
      </c>
      <c r="D316" s="40">
        <v>0</v>
      </c>
      <c r="E316" s="41">
        <v>45474</v>
      </c>
      <c r="F316" s="41">
        <v>45504</v>
      </c>
      <c r="G316" s="41">
        <v>45518</v>
      </c>
    </row>
    <row r="317" spans="1:7" ht="15.75" x14ac:dyDescent="0.25">
      <c r="A317" s="42">
        <v>10214</v>
      </c>
      <c r="B317" s="44"/>
      <c r="C317" s="44">
        <v>0</v>
      </c>
      <c r="D317" s="44">
        <v>0</v>
      </c>
      <c r="E317" s="41">
        <v>45474</v>
      </c>
      <c r="F317" s="41">
        <v>45504</v>
      </c>
      <c r="G317" s="41">
        <v>45534</v>
      </c>
    </row>
    <row r="318" spans="1:7" ht="15.75" x14ac:dyDescent="0.2">
      <c r="A318" s="38">
        <v>10239</v>
      </c>
      <c r="B318" s="40">
        <v>1518897.0462670047</v>
      </c>
      <c r="C318" s="40">
        <v>379724.26156675117</v>
      </c>
      <c r="D318" s="40">
        <v>151889.70462670046</v>
      </c>
      <c r="E318" s="41">
        <v>45474</v>
      </c>
      <c r="F318" s="41">
        <v>45504</v>
      </c>
      <c r="G318" s="41">
        <v>45534</v>
      </c>
    </row>
    <row r="319" spans="1:7" ht="15.75" x14ac:dyDescent="0.25">
      <c r="A319" s="42">
        <v>10236</v>
      </c>
      <c r="B319" s="44"/>
      <c r="C319" s="44">
        <v>0</v>
      </c>
      <c r="D319" s="44">
        <v>0</v>
      </c>
      <c r="E319" s="41">
        <v>45474</v>
      </c>
      <c r="F319" s="41">
        <v>45504</v>
      </c>
      <c r="G319" s="41">
        <v>45534</v>
      </c>
    </row>
    <row r="320" spans="1:7" ht="15.75" x14ac:dyDescent="0.2">
      <c r="A320" s="38">
        <v>10247</v>
      </c>
      <c r="B320" s="40"/>
      <c r="C320" s="40">
        <v>0</v>
      </c>
      <c r="D320" s="40">
        <v>0</v>
      </c>
      <c r="E320" s="41">
        <v>45474</v>
      </c>
      <c r="F320" s="41">
        <v>45504</v>
      </c>
      <c r="G320" s="41">
        <v>45511</v>
      </c>
    </row>
    <row r="321" spans="1:7" ht="15.75" x14ac:dyDescent="0.25">
      <c r="A321" s="42">
        <v>10225</v>
      </c>
      <c r="B321" s="44"/>
      <c r="C321" s="44">
        <v>0</v>
      </c>
      <c r="D321" s="44">
        <v>0</v>
      </c>
      <c r="E321" s="41">
        <v>45474</v>
      </c>
      <c r="F321" s="41">
        <v>45504</v>
      </c>
      <c r="G321" s="41">
        <v>45534</v>
      </c>
    </row>
    <row r="322" spans="1:7" ht="15.75" x14ac:dyDescent="0.2">
      <c r="A322" s="38">
        <v>10261</v>
      </c>
      <c r="B322" s="40"/>
      <c r="C322" s="40">
        <v>0</v>
      </c>
      <c r="D322" s="40"/>
      <c r="E322" s="41">
        <v>45474</v>
      </c>
      <c r="F322" s="41">
        <v>45504</v>
      </c>
      <c r="G322" s="41">
        <v>45549</v>
      </c>
    </row>
    <row r="323" spans="1:7" ht="15.75" x14ac:dyDescent="0.25">
      <c r="A323" s="42">
        <v>10250</v>
      </c>
      <c r="B323" s="44">
        <v>500000</v>
      </c>
      <c r="C323" s="44">
        <v>100000</v>
      </c>
      <c r="D323" s="44">
        <v>50000</v>
      </c>
      <c r="E323" s="41">
        <v>45474</v>
      </c>
      <c r="F323" s="41">
        <v>45504</v>
      </c>
      <c r="G323" s="41">
        <v>45534</v>
      </c>
    </row>
    <row r="324" spans="1:7" ht="15.75" x14ac:dyDescent="0.2">
      <c r="A324" s="38">
        <v>10249</v>
      </c>
      <c r="B324" s="40">
        <v>1500000</v>
      </c>
      <c r="C324" s="40">
        <v>225000</v>
      </c>
      <c r="D324" s="40">
        <v>150000</v>
      </c>
      <c r="E324" s="41">
        <v>45474</v>
      </c>
      <c r="F324" s="41">
        <v>45504</v>
      </c>
      <c r="G324" s="41">
        <v>45525</v>
      </c>
    </row>
    <row r="325" spans="1:7" ht="15.75" x14ac:dyDescent="0.25">
      <c r="A325" s="42">
        <v>10139</v>
      </c>
      <c r="B325" s="44">
        <v>4506303.2544092899</v>
      </c>
      <c r="C325" s="44">
        <v>264970.63135926623</v>
      </c>
      <c r="D325" s="44">
        <v>675945.48816139344</v>
      </c>
      <c r="E325" s="41">
        <v>45474</v>
      </c>
      <c r="F325" s="41">
        <v>45504</v>
      </c>
      <c r="G325" s="41">
        <v>45549</v>
      </c>
    </row>
    <row r="326" spans="1:7" ht="15.75" x14ac:dyDescent="0.2">
      <c r="A326" s="38">
        <v>10190</v>
      </c>
      <c r="B326" s="40">
        <v>227992.6</v>
      </c>
      <c r="C326" s="40">
        <v>22799.260000000002</v>
      </c>
      <c r="D326" s="40">
        <v>22799.260000000002</v>
      </c>
      <c r="E326" s="41">
        <v>45474</v>
      </c>
      <c r="F326" s="41">
        <v>45504</v>
      </c>
      <c r="G326" s="41">
        <v>45534</v>
      </c>
    </row>
    <row r="327" spans="1:7" ht="15.75" x14ac:dyDescent="0.25">
      <c r="A327" s="42">
        <v>10097</v>
      </c>
      <c r="B327" s="44"/>
      <c r="C327" s="44">
        <v>0</v>
      </c>
      <c r="D327" s="44">
        <v>0</v>
      </c>
      <c r="E327" s="41">
        <v>45474</v>
      </c>
      <c r="F327" s="41">
        <v>45504</v>
      </c>
      <c r="G327" s="41">
        <v>45594</v>
      </c>
    </row>
    <row r="328" spans="1:7" ht="15.75" x14ac:dyDescent="0.2">
      <c r="A328" s="38">
        <v>10171</v>
      </c>
      <c r="B328" s="40"/>
      <c r="C328" s="40">
        <v>0</v>
      </c>
      <c r="D328" s="40">
        <v>0</v>
      </c>
      <c r="E328" s="41">
        <v>45474</v>
      </c>
      <c r="F328" s="41">
        <v>45504</v>
      </c>
      <c r="G328" s="41">
        <v>45534</v>
      </c>
    </row>
    <row r="329" spans="1:7" ht="15.75" x14ac:dyDescent="0.25">
      <c r="A329" s="42">
        <v>10233</v>
      </c>
      <c r="B329" s="44"/>
      <c r="C329" s="44">
        <v>0</v>
      </c>
      <c r="D329" s="44">
        <v>0</v>
      </c>
      <c r="E329" s="41">
        <v>45474</v>
      </c>
      <c r="F329" s="41">
        <v>45504</v>
      </c>
      <c r="G329" s="41">
        <v>45519</v>
      </c>
    </row>
    <row r="330" spans="1:7" ht="15.75" x14ac:dyDescent="0.2">
      <c r="A330" s="38">
        <v>10222</v>
      </c>
      <c r="B330" s="40"/>
      <c r="C330" s="40">
        <v>0</v>
      </c>
      <c r="D330" s="40">
        <v>0</v>
      </c>
      <c r="E330" s="41">
        <v>45474</v>
      </c>
      <c r="F330" s="41">
        <v>45504</v>
      </c>
      <c r="G330" s="41">
        <v>45519</v>
      </c>
    </row>
    <row r="331" spans="1:7" ht="15.75" x14ac:dyDescent="0.25">
      <c r="A331" s="42">
        <v>10230</v>
      </c>
      <c r="B331" s="44"/>
      <c r="C331" s="44">
        <v>0</v>
      </c>
      <c r="D331" s="44">
        <v>0</v>
      </c>
      <c r="E331" s="41">
        <v>45474</v>
      </c>
      <c r="F331" s="41">
        <v>45504</v>
      </c>
      <c r="G331" s="41">
        <v>45534</v>
      </c>
    </row>
    <row r="332" spans="1:7" ht="15.75" x14ac:dyDescent="0.2">
      <c r="A332" s="38" t="s">
        <v>80</v>
      </c>
      <c r="B332" s="40"/>
      <c r="C332" s="40">
        <v>0</v>
      </c>
      <c r="D332" s="40">
        <v>0</v>
      </c>
      <c r="E332" s="41">
        <v>45474</v>
      </c>
      <c r="F332" s="41">
        <v>45504</v>
      </c>
      <c r="G332" s="41">
        <v>45534</v>
      </c>
    </row>
    <row r="333" spans="1:7" ht="15.75" x14ac:dyDescent="0.25">
      <c r="A333" s="42">
        <v>10179</v>
      </c>
      <c r="B333" s="44"/>
      <c r="C333" s="44">
        <v>0</v>
      </c>
      <c r="D333" s="44">
        <v>0</v>
      </c>
      <c r="E333" s="41">
        <v>45474</v>
      </c>
      <c r="F333" s="41">
        <v>45504</v>
      </c>
      <c r="G333" s="41">
        <v>45534</v>
      </c>
    </row>
    <row r="334" spans="1:7" ht="15.75" x14ac:dyDescent="0.2">
      <c r="A334" s="38">
        <v>10183</v>
      </c>
      <c r="B334" s="40"/>
      <c r="C334" s="40">
        <v>0</v>
      </c>
      <c r="D334" s="40">
        <v>0</v>
      </c>
      <c r="E334" s="41">
        <v>45474</v>
      </c>
      <c r="F334" s="41">
        <v>45504</v>
      </c>
      <c r="G334" s="41">
        <v>45534</v>
      </c>
    </row>
    <row r="335" spans="1:7" ht="15.75" x14ac:dyDescent="0.25">
      <c r="A335" s="42">
        <v>10156</v>
      </c>
      <c r="B335" s="44"/>
      <c r="C335" s="44">
        <v>0</v>
      </c>
      <c r="D335" s="44">
        <v>0</v>
      </c>
      <c r="E335" s="41">
        <v>45474</v>
      </c>
      <c r="F335" s="41">
        <v>45504</v>
      </c>
      <c r="G335" s="41">
        <v>45534</v>
      </c>
    </row>
    <row r="336" spans="1:7" ht="15.75" x14ac:dyDescent="0.2">
      <c r="A336" s="38">
        <v>10147</v>
      </c>
      <c r="B336" s="40"/>
      <c r="C336" s="40">
        <v>0</v>
      </c>
      <c r="D336" s="40">
        <v>0</v>
      </c>
      <c r="E336" s="41">
        <v>45474</v>
      </c>
      <c r="F336" s="41">
        <v>45504</v>
      </c>
      <c r="G336" s="41">
        <v>45534</v>
      </c>
    </row>
    <row r="337" spans="1:7" ht="15.75" x14ac:dyDescent="0.25">
      <c r="A337" s="42">
        <v>10168</v>
      </c>
      <c r="B337" s="44"/>
      <c r="C337" s="44">
        <v>0</v>
      </c>
      <c r="D337" s="44">
        <v>0</v>
      </c>
      <c r="E337" s="41">
        <v>45474</v>
      </c>
      <c r="F337" s="41">
        <v>45504</v>
      </c>
      <c r="G337" s="41">
        <v>45534</v>
      </c>
    </row>
    <row r="338" spans="1:7" ht="15.75" x14ac:dyDescent="0.2">
      <c r="A338" s="38">
        <v>10208</v>
      </c>
      <c r="B338" s="40"/>
      <c r="C338" s="40">
        <v>0</v>
      </c>
      <c r="D338" s="40">
        <v>0</v>
      </c>
      <c r="E338" s="41">
        <v>45474</v>
      </c>
      <c r="F338" s="41">
        <v>45504</v>
      </c>
      <c r="G338" s="41">
        <v>45534</v>
      </c>
    </row>
    <row r="339" spans="1:7" ht="15.75" x14ac:dyDescent="0.25">
      <c r="A339" s="42" t="s">
        <v>94</v>
      </c>
      <c r="B339" s="44"/>
      <c r="C339" s="44">
        <v>0</v>
      </c>
      <c r="D339" s="44">
        <v>0</v>
      </c>
      <c r="E339" s="41">
        <v>45474</v>
      </c>
      <c r="F339" s="41">
        <v>45504</v>
      </c>
      <c r="G339" s="41">
        <v>45534</v>
      </c>
    </row>
    <row r="340" spans="1:7" ht="15.75" x14ac:dyDescent="0.2">
      <c r="A340" s="38">
        <v>10248</v>
      </c>
      <c r="B340" s="40"/>
      <c r="C340" s="40">
        <v>0</v>
      </c>
      <c r="D340" s="40">
        <v>0</v>
      </c>
      <c r="E340" s="41">
        <v>45474</v>
      </c>
      <c r="F340" s="41">
        <v>45504</v>
      </c>
      <c r="G340" s="41">
        <v>45534</v>
      </c>
    </row>
    <row r="341" spans="1:7" ht="15.75" x14ac:dyDescent="0.25">
      <c r="A341" s="42">
        <v>10229</v>
      </c>
      <c r="B341" s="44"/>
      <c r="C341" s="44"/>
      <c r="D341" s="44"/>
      <c r="E341" s="41">
        <v>45474</v>
      </c>
      <c r="F341" s="41">
        <v>45504</v>
      </c>
      <c r="G341" s="41">
        <v>45534</v>
      </c>
    </row>
    <row r="342" spans="1:7" ht="15.75" x14ac:dyDescent="0.2">
      <c r="A342" s="38">
        <v>10238</v>
      </c>
      <c r="B342" s="40"/>
      <c r="C342" s="40">
        <v>0</v>
      </c>
      <c r="D342" s="40">
        <v>0</v>
      </c>
      <c r="E342" s="41">
        <v>45474</v>
      </c>
      <c r="F342" s="41">
        <v>45504</v>
      </c>
      <c r="G342" s="41">
        <v>45519</v>
      </c>
    </row>
    <row r="343" spans="1:7" ht="15.75" x14ac:dyDescent="0.25">
      <c r="A343" s="45">
        <v>10264</v>
      </c>
      <c r="B343" s="44">
        <v>2745360.4000000004</v>
      </c>
      <c r="C343" s="44">
        <v>823608.12000000011</v>
      </c>
      <c r="D343" s="44">
        <v>274536.04000000004</v>
      </c>
      <c r="E343" s="41">
        <v>45474</v>
      </c>
      <c r="F343" s="41">
        <v>45504</v>
      </c>
      <c r="G343" s="41">
        <v>45534</v>
      </c>
    </row>
    <row r="344" spans="1:7" ht="15.75" x14ac:dyDescent="0.2">
      <c r="A344" s="38">
        <v>10265</v>
      </c>
      <c r="B344" s="40">
        <v>2248650.9</v>
      </c>
      <c r="C344" s="40">
        <v>674595.2699999999</v>
      </c>
      <c r="D344" s="40">
        <v>224865.09</v>
      </c>
      <c r="E344" s="41">
        <v>45474</v>
      </c>
      <c r="F344" s="41">
        <v>45504</v>
      </c>
      <c r="G344" s="41">
        <v>45534</v>
      </c>
    </row>
    <row r="345" spans="1:7" ht="15.75" x14ac:dyDescent="0.25">
      <c r="A345" s="42">
        <v>10077</v>
      </c>
      <c r="B345" s="44"/>
      <c r="C345" s="44">
        <v>0</v>
      </c>
      <c r="D345" s="44">
        <v>0</v>
      </c>
      <c r="E345" s="41">
        <v>45505</v>
      </c>
      <c r="F345" s="41">
        <v>45535</v>
      </c>
      <c r="G345" s="41">
        <v>45542</v>
      </c>
    </row>
    <row r="346" spans="1:7" ht="15.75" x14ac:dyDescent="0.2">
      <c r="A346" s="38">
        <v>10137</v>
      </c>
      <c r="B346" s="40"/>
      <c r="C346" s="40"/>
      <c r="D346" s="40">
        <v>0</v>
      </c>
      <c r="E346" s="41">
        <v>45505</v>
      </c>
      <c r="F346" s="41">
        <v>45535</v>
      </c>
      <c r="G346" s="41">
        <v>45565</v>
      </c>
    </row>
    <row r="347" spans="1:7" ht="15.75" x14ac:dyDescent="0.25">
      <c r="A347" s="42">
        <v>10245</v>
      </c>
      <c r="B347" s="44"/>
      <c r="C347" s="44">
        <v>0</v>
      </c>
      <c r="D347" s="44">
        <v>0</v>
      </c>
      <c r="E347" s="41">
        <v>45505</v>
      </c>
      <c r="F347" s="41">
        <v>45535</v>
      </c>
      <c r="G347" s="41">
        <v>45550</v>
      </c>
    </row>
    <row r="348" spans="1:7" ht="15.75" x14ac:dyDescent="0.2">
      <c r="A348" s="38">
        <v>10251</v>
      </c>
      <c r="B348" s="40"/>
      <c r="C348" s="40">
        <v>0</v>
      </c>
      <c r="D348" s="40">
        <v>0</v>
      </c>
      <c r="E348" s="41">
        <v>45505</v>
      </c>
      <c r="F348" s="41">
        <v>45535</v>
      </c>
      <c r="G348" s="41">
        <v>45625</v>
      </c>
    </row>
    <row r="349" spans="1:7" ht="15.75" x14ac:dyDescent="0.25">
      <c r="A349" s="42">
        <v>10240</v>
      </c>
      <c r="B349" s="44">
        <v>781000</v>
      </c>
      <c r="C349" s="44">
        <v>234300</v>
      </c>
      <c r="D349" s="44"/>
      <c r="E349" s="41">
        <v>45505</v>
      </c>
      <c r="F349" s="41">
        <v>45535</v>
      </c>
      <c r="G349" s="41">
        <v>45542</v>
      </c>
    </row>
    <row r="350" spans="1:7" ht="15.75" x14ac:dyDescent="0.2">
      <c r="A350" s="38">
        <v>10012</v>
      </c>
      <c r="B350" s="40"/>
      <c r="C350" s="40">
        <v>0</v>
      </c>
      <c r="D350" s="40">
        <v>0</v>
      </c>
      <c r="E350" s="41">
        <v>45505</v>
      </c>
      <c r="F350" s="41">
        <v>45535</v>
      </c>
      <c r="G350" s="41">
        <v>45565</v>
      </c>
    </row>
    <row r="351" spans="1:7" ht="15.75" x14ac:dyDescent="0.25">
      <c r="A351" s="42">
        <v>10138</v>
      </c>
      <c r="B351" s="44"/>
      <c r="C351" s="44">
        <v>0</v>
      </c>
      <c r="D351" s="44">
        <v>0</v>
      </c>
      <c r="E351" s="41">
        <v>45505</v>
      </c>
      <c r="F351" s="41">
        <v>45535</v>
      </c>
      <c r="G351" s="41">
        <v>45542</v>
      </c>
    </row>
    <row r="352" spans="1:7" ht="15.75" x14ac:dyDescent="0.2">
      <c r="A352" s="38">
        <v>10088</v>
      </c>
      <c r="B352" s="40"/>
      <c r="C352" s="40"/>
      <c r="D352" s="40">
        <v>0</v>
      </c>
      <c r="E352" s="41">
        <v>45505</v>
      </c>
      <c r="F352" s="41">
        <v>45535</v>
      </c>
      <c r="G352" s="41">
        <v>45565</v>
      </c>
    </row>
    <row r="353" spans="1:7" ht="15.75" x14ac:dyDescent="0.25">
      <c r="A353" s="42">
        <v>10088</v>
      </c>
      <c r="B353" s="44"/>
      <c r="C353" s="44"/>
      <c r="D353" s="44">
        <v>0</v>
      </c>
      <c r="E353" s="41">
        <v>45505</v>
      </c>
      <c r="F353" s="41">
        <v>45535</v>
      </c>
      <c r="G353" s="41">
        <v>45565</v>
      </c>
    </row>
    <row r="354" spans="1:7" ht="15.75" x14ac:dyDescent="0.2">
      <c r="A354" s="38">
        <v>10256</v>
      </c>
      <c r="B354" s="40">
        <v>8419636</v>
      </c>
      <c r="C354" s="40">
        <v>1683927.2000000002</v>
      </c>
      <c r="D354" s="40">
        <v>841963.60000000009</v>
      </c>
      <c r="E354" s="41">
        <v>45505</v>
      </c>
      <c r="F354" s="41">
        <v>45535</v>
      </c>
      <c r="G354" s="41">
        <v>45549</v>
      </c>
    </row>
    <row r="355" spans="1:7" ht="15.75" x14ac:dyDescent="0.25">
      <c r="A355" s="42">
        <v>10080</v>
      </c>
      <c r="B355" s="44"/>
      <c r="C355" s="44">
        <v>0</v>
      </c>
      <c r="D355" s="44">
        <v>0</v>
      </c>
      <c r="E355" s="41">
        <v>45505</v>
      </c>
      <c r="F355" s="41">
        <v>45535</v>
      </c>
      <c r="G355" s="41">
        <v>45625</v>
      </c>
    </row>
    <row r="356" spans="1:7" ht="15.75" x14ac:dyDescent="0.2">
      <c r="A356" s="38">
        <v>10241</v>
      </c>
      <c r="B356" s="40"/>
      <c r="C356" s="40">
        <v>0</v>
      </c>
      <c r="D356" s="40">
        <v>0</v>
      </c>
      <c r="E356" s="41">
        <v>45505</v>
      </c>
      <c r="F356" s="41">
        <v>45535</v>
      </c>
      <c r="G356" s="41">
        <v>45550</v>
      </c>
    </row>
    <row r="357" spans="1:7" ht="15.75" x14ac:dyDescent="0.25">
      <c r="A357" s="42">
        <v>10219</v>
      </c>
      <c r="B357" s="44">
        <v>831414.3</v>
      </c>
      <c r="C357" s="44">
        <v>207853.57500000001</v>
      </c>
      <c r="D357" s="44">
        <v>83141.430000000008</v>
      </c>
      <c r="E357" s="41">
        <v>45505</v>
      </c>
      <c r="F357" s="41">
        <v>45535</v>
      </c>
      <c r="G357" s="41">
        <v>45565</v>
      </c>
    </row>
    <row r="358" spans="1:7" ht="15.75" x14ac:dyDescent="0.2">
      <c r="A358" s="38">
        <v>10254</v>
      </c>
      <c r="B358" s="40">
        <v>1292078.6370000001</v>
      </c>
      <c r="C358" s="40">
        <v>258415.72740000003</v>
      </c>
      <c r="D358" s="40">
        <v>129207.86370000002</v>
      </c>
      <c r="E358" s="41">
        <v>45505</v>
      </c>
      <c r="F358" s="41">
        <v>45535</v>
      </c>
      <c r="G358" s="41">
        <v>45580</v>
      </c>
    </row>
    <row r="359" spans="1:7" ht="15.75" x14ac:dyDescent="0.25">
      <c r="A359" s="42">
        <v>10253</v>
      </c>
      <c r="B359" s="44">
        <v>1247264.7420000001</v>
      </c>
      <c r="C359" s="44">
        <v>498905.89680000005</v>
      </c>
      <c r="D359" s="44">
        <v>124726.47420000001</v>
      </c>
      <c r="E359" s="41">
        <v>45505</v>
      </c>
      <c r="F359" s="41">
        <v>45535</v>
      </c>
      <c r="G359" s="41">
        <v>45580</v>
      </c>
    </row>
    <row r="360" spans="1:7" ht="15.75" x14ac:dyDescent="0.2">
      <c r="A360" s="38">
        <v>10234</v>
      </c>
      <c r="B360" s="40"/>
      <c r="C360" s="40">
        <v>0</v>
      </c>
      <c r="D360" s="40">
        <v>0</v>
      </c>
      <c r="E360" s="41">
        <v>45505</v>
      </c>
      <c r="F360" s="41">
        <v>45535</v>
      </c>
      <c r="G360" s="41">
        <v>45565</v>
      </c>
    </row>
    <row r="361" spans="1:7" ht="15.75" x14ac:dyDescent="0.25">
      <c r="A361" s="42" t="s">
        <v>37</v>
      </c>
      <c r="B361" s="44">
        <v>1600000</v>
      </c>
      <c r="C361" s="44"/>
      <c r="D361" s="44"/>
      <c r="E361" s="41">
        <v>45505</v>
      </c>
      <c r="F361" s="41">
        <v>45535</v>
      </c>
      <c r="G361" s="41">
        <v>45565</v>
      </c>
    </row>
    <row r="362" spans="1:7" ht="15.75" x14ac:dyDescent="0.2">
      <c r="A362" s="38">
        <v>10134</v>
      </c>
      <c r="B362" s="40"/>
      <c r="C362" s="40">
        <v>0</v>
      </c>
      <c r="D362" s="40">
        <v>0</v>
      </c>
      <c r="E362" s="41">
        <v>45505</v>
      </c>
      <c r="F362" s="41">
        <v>45535</v>
      </c>
      <c r="G362" s="41">
        <v>45580</v>
      </c>
    </row>
    <row r="363" spans="1:7" ht="15.75" x14ac:dyDescent="0.25">
      <c r="A363" s="42">
        <v>10259</v>
      </c>
      <c r="B363" s="44">
        <v>2801791</v>
      </c>
      <c r="C363" s="44">
        <v>280179.10000000003</v>
      </c>
      <c r="D363" s="44">
        <v>28017.910000000003</v>
      </c>
      <c r="E363" s="41">
        <v>45505</v>
      </c>
      <c r="F363" s="41">
        <v>45535</v>
      </c>
      <c r="G363" s="41">
        <v>45565</v>
      </c>
    </row>
    <row r="364" spans="1:7" ht="15.75" x14ac:dyDescent="0.2">
      <c r="A364" s="38">
        <v>10263</v>
      </c>
      <c r="B364" s="40"/>
      <c r="C364" s="40">
        <v>0</v>
      </c>
      <c r="D364" s="40">
        <v>0</v>
      </c>
      <c r="E364" s="41">
        <v>45505</v>
      </c>
      <c r="F364" s="41">
        <v>45535</v>
      </c>
      <c r="G364" s="41">
        <v>45565</v>
      </c>
    </row>
    <row r="365" spans="1:7" ht="15.75" x14ac:dyDescent="0.25">
      <c r="A365" s="42">
        <v>10262</v>
      </c>
      <c r="B365" s="44"/>
      <c r="C365" s="44">
        <v>0</v>
      </c>
      <c r="D365" s="44">
        <v>0</v>
      </c>
      <c r="E365" s="41">
        <v>45505</v>
      </c>
      <c r="F365" s="41">
        <v>45535</v>
      </c>
      <c r="G365" s="41">
        <v>45549</v>
      </c>
    </row>
    <row r="366" spans="1:7" ht="15.75" x14ac:dyDescent="0.2">
      <c r="A366" s="38">
        <v>10214</v>
      </c>
      <c r="B366" s="40"/>
      <c r="C366" s="40">
        <v>0</v>
      </c>
      <c r="D366" s="40">
        <v>0</v>
      </c>
      <c r="E366" s="41">
        <v>45505</v>
      </c>
      <c r="F366" s="41">
        <v>45535</v>
      </c>
      <c r="G366" s="41">
        <v>45565</v>
      </c>
    </row>
    <row r="367" spans="1:7" ht="15.75" x14ac:dyDescent="0.25">
      <c r="A367" s="42">
        <v>10239</v>
      </c>
      <c r="B367" s="44"/>
      <c r="C367" s="44">
        <v>0</v>
      </c>
      <c r="D367" s="44">
        <v>0</v>
      </c>
      <c r="E367" s="41">
        <v>45505</v>
      </c>
      <c r="F367" s="41">
        <v>45535</v>
      </c>
      <c r="G367" s="41">
        <v>45565</v>
      </c>
    </row>
    <row r="368" spans="1:7" ht="15.75" x14ac:dyDescent="0.2">
      <c r="A368" s="38">
        <v>10236</v>
      </c>
      <c r="B368" s="40"/>
      <c r="C368" s="40">
        <v>0</v>
      </c>
      <c r="D368" s="40">
        <v>0</v>
      </c>
      <c r="E368" s="41">
        <v>45505</v>
      </c>
      <c r="F368" s="41">
        <v>45535</v>
      </c>
      <c r="G368" s="41">
        <v>45565</v>
      </c>
    </row>
    <row r="369" spans="1:7" ht="15.75" x14ac:dyDescent="0.25">
      <c r="A369" s="42">
        <v>10247</v>
      </c>
      <c r="B369" s="44"/>
      <c r="C369" s="44">
        <v>0</v>
      </c>
      <c r="D369" s="44">
        <v>0</v>
      </c>
      <c r="E369" s="41">
        <v>45505</v>
      </c>
      <c r="F369" s="41">
        <v>45535</v>
      </c>
      <c r="G369" s="41">
        <v>45542</v>
      </c>
    </row>
    <row r="370" spans="1:7" ht="15.75" x14ac:dyDescent="0.2">
      <c r="A370" s="38">
        <v>10225</v>
      </c>
      <c r="B370" s="40"/>
      <c r="C370" s="40">
        <v>0</v>
      </c>
      <c r="D370" s="40">
        <v>0</v>
      </c>
      <c r="E370" s="41">
        <v>45505</v>
      </c>
      <c r="F370" s="41">
        <v>45535</v>
      </c>
      <c r="G370" s="41">
        <v>45565</v>
      </c>
    </row>
    <row r="371" spans="1:7" ht="15.75" x14ac:dyDescent="0.25">
      <c r="A371" s="42">
        <v>10261</v>
      </c>
      <c r="B371" s="44"/>
      <c r="C371" s="44">
        <v>0</v>
      </c>
      <c r="D371" s="44"/>
      <c r="E371" s="41">
        <v>45505</v>
      </c>
      <c r="F371" s="41">
        <v>45535</v>
      </c>
      <c r="G371" s="41">
        <v>45580</v>
      </c>
    </row>
    <row r="372" spans="1:7" ht="15.75" x14ac:dyDescent="0.2">
      <c r="A372" s="38">
        <v>10250</v>
      </c>
      <c r="B372" s="40">
        <v>500000</v>
      </c>
      <c r="C372" s="40">
        <v>100000</v>
      </c>
      <c r="D372" s="40">
        <v>50000</v>
      </c>
      <c r="E372" s="41">
        <v>45505</v>
      </c>
      <c r="F372" s="41">
        <v>45535</v>
      </c>
      <c r="G372" s="41">
        <v>45565</v>
      </c>
    </row>
    <row r="373" spans="1:7" ht="15.75" x14ac:dyDescent="0.25">
      <c r="A373" s="42">
        <v>10249</v>
      </c>
      <c r="B373" s="44">
        <v>1400000</v>
      </c>
      <c r="C373" s="44">
        <v>210000</v>
      </c>
      <c r="D373" s="44">
        <v>140000</v>
      </c>
      <c r="E373" s="41">
        <v>45505</v>
      </c>
      <c r="F373" s="41">
        <v>45535</v>
      </c>
      <c r="G373" s="41">
        <v>45556</v>
      </c>
    </row>
    <row r="374" spans="1:7" ht="15.75" x14ac:dyDescent="0.2">
      <c r="A374" s="38">
        <v>10139</v>
      </c>
      <c r="B374" s="40"/>
      <c r="C374" s="40">
        <v>0</v>
      </c>
      <c r="D374" s="40">
        <v>0</v>
      </c>
      <c r="E374" s="41">
        <v>45505</v>
      </c>
      <c r="F374" s="41">
        <v>45535</v>
      </c>
      <c r="G374" s="41">
        <v>45580</v>
      </c>
    </row>
    <row r="375" spans="1:7" ht="15.75" x14ac:dyDescent="0.25">
      <c r="A375" s="42">
        <v>10190</v>
      </c>
      <c r="B375" s="44"/>
      <c r="C375" s="44">
        <v>0</v>
      </c>
      <c r="D375" s="44">
        <v>0</v>
      </c>
      <c r="E375" s="41">
        <v>45505</v>
      </c>
      <c r="F375" s="41">
        <v>45535</v>
      </c>
      <c r="G375" s="41">
        <v>45565</v>
      </c>
    </row>
    <row r="376" spans="1:7" ht="15.75" x14ac:dyDescent="0.2">
      <c r="A376" s="38">
        <v>10097</v>
      </c>
      <c r="B376" s="40"/>
      <c r="C376" s="40">
        <v>0</v>
      </c>
      <c r="D376" s="40">
        <v>0</v>
      </c>
      <c r="E376" s="41">
        <v>45505</v>
      </c>
      <c r="F376" s="41">
        <v>45535</v>
      </c>
      <c r="G376" s="41">
        <v>45625</v>
      </c>
    </row>
    <row r="377" spans="1:7" ht="15.75" x14ac:dyDescent="0.25">
      <c r="A377" s="42">
        <v>10171</v>
      </c>
      <c r="B377" s="44">
        <v>1547395.83</v>
      </c>
      <c r="C377" s="44">
        <v>154739.58300000001</v>
      </c>
      <c r="D377" s="44">
        <v>154739.58300000001</v>
      </c>
      <c r="E377" s="41">
        <v>45505</v>
      </c>
      <c r="F377" s="41">
        <v>45535</v>
      </c>
      <c r="G377" s="41">
        <v>45565</v>
      </c>
    </row>
    <row r="378" spans="1:7" ht="15.75" x14ac:dyDescent="0.2">
      <c r="A378" s="38">
        <v>10233</v>
      </c>
      <c r="B378" s="40"/>
      <c r="C378" s="40">
        <v>0</v>
      </c>
      <c r="D378" s="40">
        <v>0</v>
      </c>
      <c r="E378" s="41">
        <v>45505</v>
      </c>
      <c r="F378" s="41">
        <v>45535</v>
      </c>
      <c r="G378" s="41">
        <v>45550</v>
      </c>
    </row>
    <row r="379" spans="1:7" ht="15.75" x14ac:dyDescent="0.25">
      <c r="A379" s="42">
        <v>10222</v>
      </c>
      <c r="B379" s="44"/>
      <c r="C379" s="44">
        <v>0</v>
      </c>
      <c r="D379" s="44">
        <v>0</v>
      </c>
      <c r="E379" s="41">
        <v>45505</v>
      </c>
      <c r="F379" s="41">
        <v>45535</v>
      </c>
      <c r="G379" s="41">
        <v>45550</v>
      </c>
    </row>
    <row r="380" spans="1:7" ht="15.75" x14ac:dyDescent="0.2">
      <c r="A380" s="38">
        <v>10230</v>
      </c>
      <c r="B380" s="40"/>
      <c r="C380" s="40">
        <v>0</v>
      </c>
      <c r="D380" s="40">
        <v>0</v>
      </c>
      <c r="E380" s="41">
        <v>45505</v>
      </c>
      <c r="F380" s="41">
        <v>45535</v>
      </c>
      <c r="G380" s="41">
        <v>45565</v>
      </c>
    </row>
    <row r="381" spans="1:7" ht="15.75" x14ac:dyDescent="0.25">
      <c r="A381" s="42" t="s">
        <v>80</v>
      </c>
      <c r="B381" s="44"/>
      <c r="C381" s="44">
        <v>0</v>
      </c>
      <c r="D381" s="44">
        <v>0</v>
      </c>
      <c r="E381" s="41">
        <v>45505</v>
      </c>
      <c r="F381" s="41">
        <v>45535</v>
      </c>
      <c r="G381" s="41">
        <v>45565</v>
      </c>
    </row>
    <row r="382" spans="1:7" ht="15.75" x14ac:dyDescent="0.2">
      <c r="A382" s="38">
        <v>10179</v>
      </c>
      <c r="B382" s="40"/>
      <c r="C382" s="40">
        <v>0</v>
      </c>
      <c r="D382" s="40">
        <v>0</v>
      </c>
      <c r="E382" s="41">
        <v>45505</v>
      </c>
      <c r="F382" s="41">
        <v>45535</v>
      </c>
      <c r="G382" s="41">
        <v>45565</v>
      </c>
    </row>
    <row r="383" spans="1:7" ht="15.75" x14ac:dyDescent="0.25">
      <c r="A383" s="42">
        <v>10183</v>
      </c>
      <c r="B383" s="44"/>
      <c r="C383" s="44">
        <v>0</v>
      </c>
      <c r="D383" s="44">
        <v>0</v>
      </c>
      <c r="E383" s="41">
        <v>45505</v>
      </c>
      <c r="F383" s="41">
        <v>45535</v>
      </c>
      <c r="G383" s="41">
        <v>45565</v>
      </c>
    </row>
    <row r="384" spans="1:7" ht="15.75" x14ac:dyDescent="0.2">
      <c r="A384" s="38">
        <v>10156</v>
      </c>
      <c r="B384" s="40"/>
      <c r="C384" s="40">
        <v>0</v>
      </c>
      <c r="D384" s="40">
        <v>0</v>
      </c>
      <c r="E384" s="41">
        <v>45505</v>
      </c>
      <c r="F384" s="41">
        <v>45535</v>
      </c>
      <c r="G384" s="41">
        <v>45565</v>
      </c>
    </row>
    <row r="385" spans="1:7" ht="15.75" x14ac:dyDescent="0.25">
      <c r="A385" s="42">
        <v>10147</v>
      </c>
      <c r="B385" s="44"/>
      <c r="C385" s="44">
        <v>0</v>
      </c>
      <c r="D385" s="44">
        <v>0</v>
      </c>
      <c r="E385" s="41">
        <v>45505</v>
      </c>
      <c r="F385" s="41">
        <v>45535</v>
      </c>
      <c r="G385" s="41">
        <v>45565</v>
      </c>
    </row>
    <row r="386" spans="1:7" ht="15.75" x14ac:dyDescent="0.2">
      <c r="A386" s="38">
        <v>10168</v>
      </c>
      <c r="B386" s="40"/>
      <c r="C386" s="40">
        <v>0</v>
      </c>
      <c r="D386" s="40">
        <v>0</v>
      </c>
      <c r="E386" s="41">
        <v>45505</v>
      </c>
      <c r="F386" s="41">
        <v>45535</v>
      </c>
      <c r="G386" s="41">
        <v>45565</v>
      </c>
    </row>
    <row r="387" spans="1:7" ht="15.75" x14ac:dyDescent="0.25">
      <c r="A387" s="42">
        <v>10208</v>
      </c>
      <c r="B387" s="44"/>
      <c r="C387" s="44">
        <v>0</v>
      </c>
      <c r="D387" s="44">
        <v>0</v>
      </c>
      <c r="E387" s="41">
        <v>45505</v>
      </c>
      <c r="F387" s="41">
        <v>45535</v>
      </c>
      <c r="G387" s="41">
        <v>45565</v>
      </c>
    </row>
    <row r="388" spans="1:7" ht="15.75" x14ac:dyDescent="0.2">
      <c r="A388" s="38" t="s">
        <v>94</v>
      </c>
      <c r="B388" s="40"/>
      <c r="C388" s="40">
        <v>0</v>
      </c>
      <c r="D388" s="40">
        <v>0</v>
      </c>
      <c r="E388" s="41">
        <v>45505</v>
      </c>
      <c r="F388" s="41">
        <v>45535</v>
      </c>
      <c r="G388" s="41">
        <v>45565</v>
      </c>
    </row>
    <row r="389" spans="1:7" ht="15.75" x14ac:dyDescent="0.25">
      <c r="A389" s="42">
        <v>10248</v>
      </c>
      <c r="B389" s="44"/>
      <c r="C389" s="44">
        <v>0</v>
      </c>
      <c r="D389" s="44">
        <v>0</v>
      </c>
      <c r="E389" s="41">
        <v>45505</v>
      </c>
      <c r="F389" s="41">
        <v>45535</v>
      </c>
      <c r="G389" s="41">
        <v>45565</v>
      </c>
    </row>
    <row r="390" spans="1:7" ht="15.75" x14ac:dyDescent="0.2">
      <c r="A390" s="38">
        <v>10229</v>
      </c>
      <c r="B390" s="40"/>
      <c r="C390" s="40"/>
      <c r="D390" s="40"/>
      <c r="E390" s="41">
        <v>45505</v>
      </c>
      <c r="F390" s="41">
        <v>45535</v>
      </c>
      <c r="G390" s="41">
        <v>45565</v>
      </c>
    </row>
    <row r="391" spans="1:7" ht="15.75" x14ac:dyDescent="0.25">
      <c r="A391" s="42">
        <v>10238</v>
      </c>
      <c r="B391" s="44"/>
      <c r="C391" s="44">
        <v>0</v>
      </c>
      <c r="D391" s="44">
        <v>0</v>
      </c>
      <c r="E391" s="41">
        <v>45505</v>
      </c>
      <c r="F391" s="41">
        <v>45535</v>
      </c>
      <c r="G391" s="41">
        <v>45550</v>
      </c>
    </row>
    <row r="392" spans="1:7" ht="15.75" x14ac:dyDescent="0.2">
      <c r="A392" s="46">
        <v>10264</v>
      </c>
      <c r="B392" s="40">
        <v>5490720.8000000007</v>
      </c>
      <c r="C392" s="40">
        <v>1647216.2400000002</v>
      </c>
      <c r="D392" s="40">
        <v>549072.08000000007</v>
      </c>
      <c r="E392" s="41">
        <v>45505</v>
      </c>
      <c r="F392" s="41">
        <v>45535</v>
      </c>
      <c r="G392" s="41">
        <v>45565</v>
      </c>
    </row>
    <row r="393" spans="1:7" ht="15.75" x14ac:dyDescent="0.25">
      <c r="A393" s="42">
        <v>10265</v>
      </c>
      <c r="B393" s="44">
        <v>4497301.8</v>
      </c>
      <c r="C393" s="44">
        <v>1349190.5399999998</v>
      </c>
      <c r="D393" s="44">
        <v>449730.18</v>
      </c>
      <c r="E393" s="41">
        <v>45505</v>
      </c>
      <c r="F393" s="41">
        <v>45535</v>
      </c>
      <c r="G393" s="41">
        <v>45565</v>
      </c>
    </row>
    <row r="394" spans="1:7" ht="15.75" x14ac:dyDescent="0.2">
      <c r="A394" s="38">
        <v>10077</v>
      </c>
      <c r="B394" s="40"/>
      <c r="C394" s="40">
        <v>0</v>
      </c>
      <c r="D394" s="40">
        <v>0</v>
      </c>
      <c r="E394" s="41">
        <v>45536</v>
      </c>
      <c r="F394" s="41">
        <v>45565</v>
      </c>
      <c r="G394" s="41">
        <v>45572</v>
      </c>
    </row>
    <row r="395" spans="1:7" ht="15.75" x14ac:dyDescent="0.25">
      <c r="A395" s="42">
        <v>10137</v>
      </c>
      <c r="B395" s="44"/>
      <c r="C395" s="44"/>
      <c r="D395" s="44">
        <v>0</v>
      </c>
      <c r="E395" s="41">
        <v>45536</v>
      </c>
      <c r="F395" s="41">
        <v>45565</v>
      </c>
      <c r="G395" s="41">
        <v>45595</v>
      </c>
    </row>
    <row r="396" spans="1:7" ht="15.75" x14ac:dyDescent="0.2">
      <c r="A396" s="38">
        <v>10245</v>
      </c>
      <c r="B396" s="40"/>
      <c r="C396" s="40">
        <v>0</v>
      </c>
      <c r="D396" s="40">
        <v>0</v>
      </c>
      <c r="E396" s="41">
        <v>45536</v>
      </c>
      <c r="F396" s="41">
        <v>45565</v>
      </c>
      <c r="G396" s="41">
        <v>45580</v>
      </c>
    </row>
    <row r="397" spans="1:7" ht="15.75" x14ac:dyDescent="0.25">
      <c r="A397" s="42">
        <v>10251</v>
      </c>
      <c r="B397" s="44"/>
      <c r="C397" s="44">
        <v>0</v>
      </c>
      <c r="D397" s="44">
        <v>0</v>
      </c>
      <c r="E397" s="41">
        <v>45536</v>
      </c>
      <c r="F397" s="41">
        <v>45565</v>
      </c>
      <c r="G397" s="41">
        <v>45655</v>
      </c>
    </row>
    <row r="398" spans="1:7" ht="15.75" x14ac:dyDescent="0.2">
      <c r="A398" s="38">
        <v>10240</v>
      </c>
      <c r="B398" s="40">
        <v>390500</v>
      </c>
      <c r="C398" s="40">
        <v>117150</v>
      </c>
      <c r="D398" s="40"/>
      <c r="E398" s="41">
        <v>45536</v>
      </c>
      <c r="F398" s="41">
        <v>45565</v>
      </c>
      <c r="G398" s="41">
        <v>45572</v>
      </c>
    </row>
    <row r="399" spans="1:7" ht="15.75" x14ac:dyDescent="0.25">
      <c r="A399" s="42">
        <v>10012</v>
      </c>
      <c r="B399" s="44"/>
      <c r="C399" s="44">
        <v>0</v>
      </c>
      <c r="D399" s="44">
        <v>0</v>
      </c>
      <c r="E399" s="41">
        <v>45536</v>
      </c>
      <c r="F399" s="41">
        <v>45565</v>
      </c>
      <c r="G399" s="41">
        <v>45595</v>
      </c>
    </row>
    <row r="400" spans="1:7" ht="15.75" x14ac:dyDescent="0.2">
      <c r="A400" s="38">
        <v>10138</v>
      </c>
      <c r="B400" s="40"/>
      <c r="C400" s="40">
        <v>0</v>
      </c>
      <c r="D400" s="40">
        <v>0</v>
      </c>
      <c r="E400" s="41">
        <v>45536</v>
      </c>
      <c r="F400" s="41">
        <v>45565</v>
      </c>
      <c r="G400" s="41">
        <v>45572</v>
      </c>
    </row>
    <row r="401" spans="1:7" ht="15.75" x14ac:dyDescent="0.25">
      <c r="A401" s="42">
        <v>10088</v>
      </c>
      <c r="B401" s="44"/>
      <c r="C401" s="44"/>
      <c r="D401" s="44">
        <v>0</v>
      </c>
      <c r="E401" s="41">
        <v>45536</v>
      </c>
      <c r="F401" s="41">
        <v>45565</v>
      </c>
      <c r="G401" s="41">
        <v>45595</v>
      </c>
    </row>
    <row r="402" spans="1:7" ht="15.75" x14ac:dyDescent="0.2">
      <c r="A402" s="38">
        <v>10088</v>
      </c>
      <c r="B402" s="40"/>
      <c r="C402" s="40"/>
      <c r="D402" s="40">
        <v>0</v>
      </c>
      <c r="E402" s="41">
        <v>45536</v>
      </c>
      <c r="F402" s="41">
        <v>45565</v>
      </c>
      <c r="G402" s="41">
        <v>45595</v>
      </c>
    </row>
    <row r="403" spans="1:7" ht="15.75" x14ac:dyDescent="0.25">
      <c r="A403" s="42">
        <v>10256</v>
      </c>
      <c r="B403" s="44">
        <v>4000000</v>
      </c>
      <c r="C403" s="44">
        <v>800000</v>
      </c>
      <c r="D403" s="44">
        <v>400000</v>
      </c>
      <c r="E403" s="41">
        <v>45536</v>
      </c>
      <c r="F403" s="41">
        <v>45565</v>
      </c>
      <c r="G403" s="41">
        <v>45579</v>
      </c>
    </row>
    <row r="404" spans="1:7" ht="15.75" x14ac:dyDescent="0.2">
      <c r="A404" s="38">
        <v>10080</v>
      </c>
      <c r="B404" s="40"/>
      <c r="C404" s="40">
        <v>0</v>
      </c>
      <c r="D404" s="40">
        <v>0</v>
      </c>
      <c r="E404" s="41">
        <v>45536</v>
      </c>
      <c r="F404" s="41">
        <v>45565</v>
      </c>
      <c r="G404" s="41">
        <v>45655</v>
      </c>
    </row>
    <row r="405" spans="1:7" ht="15.75" x14ac:dyDescent="0.25">
      <c r="A405" s="42">
        <v>10241</v>
      </c>
      <c r="B405" s="44"/>
      <c r="C405" s="44">
        <v>0</v>
      </c>
      <c r="D405" s="44">
        <v>0</v>
      </c>
      <c r="E405" s="41">
        <v>45536</v>
      </c>
      <c r="F405" s="41">
        <v>45565</v>
      </c>
      <c r="G405" s="41">
        <v>45580</v>
      </c>
    </row>
    <row r="406" spans="1:7" ht="15.75" x14ac:dyDescent="0.2">
      <c r="A406" s="38">
        <v>10219</v>
      </c>
      <c r="B406" s="40">
        <v>831414.3</v>
      </c>
      <c r="C406" s="40">
        <v>207853.57500000001</v>
      </c>
      <c r="D406" s="40">
        <v>83141.430000000008</v>
      </c>
      <c r="E406" s="41">
        <v>45536</v>
      </c>
      <c r="F406" s="41">
        <v>45565</v>
      </c>
      <c r="G406" s="41">
        <v>45595</v>
      </c>
    </row>
    <row r="407" spans="1:7" ht="15.75" x14ac:dyDescent="0.25">
      <c r="A407" s="42">
        <v>10254</v>
      </c>
      <c r="B407" s="44">
        <v>1292078.6370000001</v>
      </c>
      <c r="C407" s="44">
        <v>258415.72740000003</v>
      </c>
      <c r="D407" s="44">
        <v>129207.86370000002</v>
      </c>
      <c r="E407" s="41">
        <v>45536</v>
      </c>
      <c r="F407" s="41">
        <v>45565</v>
      </c>
      <c r="G407" s="41">
        <v>45610</v>
      </c>
    </row>
    <row r="408" spans="1:7" ht="15.75" x14ac:dyDescent="0.2">
      <c r="A408" s="38">
        <v>10253</v>
      </c>
      <c r="B408" s="40">
        <v>1247264.7420000001</v>
      </c>
      <c r="C408" s="40">
        <v>498905.89680000005</v>
      </c>
      <c r="D408" s="40">
        <v>124726.47420000001</v>
      </c>
      <c r="E408" s="41">
        <v>45536</v>
      </c>
      <c r="F408" s="41">
        <v>45565</v>
      </c>
      <c r="G408" s="41">
        <v>45610</v>
      </c>
    </row>
    <row r="409" spans="1:7" ht="15.75" x14ac:dyDescent="0.25">
      <c r="A409" s="42">
        <v>10234</v>
      </c>
      <c r="B409" s="44"/>
      <c r="C409" s="44">
        <v>0</v>
      </c>
      <c r="D409" s="44">
        <v>0</v>
      </c>
      <c r="E409" s="41">
        <v>45536</v>
      </c>
      <c r="F409" s="41">
        <v>45565</v>
      </c>
      <c r="G409" s="41">
        <v>45595</v>
      </c>
    </row>
    <row r="410" spans="1:7" ht="15.75" x14ac:dyDescent="0.2">
      <c r="A410" s="38" t="s">
        <v>37</v>
      </c>
      <c r="B410" s="40">
        <v>1600000</v>
      </c>
      <c r="C410" s="40"/>
      <c r="D410" s="40"/>
      <c r="E410" s="41">
        <v>45536</v>
      </c>
      <c r="F410" s="41">
        <v>45565</v>
      </c>
      <c r="G410" s="41">
        <v>45595</v>
      </c>
    </row>
    <row r="411" spans="1:7" ht="15.75" x14ac:dyDescent="0.25">
      <c r="A411" s="42">
        <v>10134</v>
      </c>
      <c r="B411" s="44"/>
      <c r="C411" s="44">
        <v>0</v>
      </c>
      <c r="D411" s="44">
        <v>0</v>
      </c>
      <c r="E411" s="41">
        <v>45536</v>
      </c>
      <c r="F411" s="41">
        <v>45565</v>
      </c>
      <c r="G411" s="41">
        <v>45610</v>
      </c>
    </row>
    <row r="412" spans="1:7" ht="15.75" x14ac:dyDescent="0.2">
      <c r="A412" s="38">
        <v>10259</v>
      </c>
      <c r="B412" s="40">
        <v>2591593</v>
      </c>
      <c r="C412" s="40">
        <v>259159.30000000002</v>
      </c>
      <c r="D412" s="40">
        <v>25915.930000000004</v>
      </c>
      <c r="E412" s="41">
        <v>45536</v>
      </c>
      <c r="F412" s="41">
        <v>45565</v>
      </c>
      <c r="G412" s="41">
        <v>45595</v>
      </c>
    </row>
    <row r="413" spans="1:7" ht="15.75" x14ac:dyDescent="0.25">
      <c r="A413" s="42">
        <v>10263</v>
      </c>
      <c r="B413" s="44"/>
      <c r="C413" s="44">
        <v>0</v>
      </c>
      <c r="D413" s="44">
        <v>0</v>
      </c>
      <c r="E413" s="41">
        <v>45536</v>
      </c>
      <c r="F413" s="41">
        <v>45565</v>
      </c>
      <c r="G413" s="41">
        <v>45595</v>
      </c>
    </row>
    <row r="414" spans="1:7" ht="15.75" x14ac:dyDescent="0.2">
      <c r="A414" s="38">
        <v>10262</v>
      </c>
      <c r="B414" s="40"/>
      <c r="C414" s="40">
        <v>0</v>
      </c>
      <c r="D414" s="40">
        <v>0</v>
      </c>
      <c r="E414" s="41">
        <v>45536</v>
      </c>
      <c r="F414" s="41">
        <v>45565</v>
      </c>
      <c r="G414" s="41">
        <v>45579</v>
      </c>
    </row>
    <row r="415" spans="1:7" ht="15.75" x14ac:dyDescent="0.25">
      <c r="A415" s="42">
        <v>10214</v>
      </c>
      <c r="B415" s="44"/>
      <c r="C415" s="44">
        <v>0</v>
      </c>
      <c r="D415" s="44">
        <v>0</v>
      </c>
      <c r="E415" s="41">
        <v>45536</v>
      </c>
      <c r="F415" s="41">
        <v>45565</v>
      </c>
      <c r="G415" s="41">
        <v>45595</v>
      </c>
    </row>
    <row r="416" spans="1:7" ht="15.75" x14ac:dyDescent="0.2">
      <c r="A416" s="38">
        <v>10239</v>
      </c>
      <c r="B416" s="40"/>
      <c r="C416" s="40">
        <v>0</v>
      </c>
      <c r="D416" s="40">
        <v>0</v>
      </c>
      <c r="E416" s="41">
        <v>45536</v>
      </c>
      <c r="F416" s="41">
        <v>45565</v>
      </c>
      <c r="G416" s="41">
        <v>45595</v>
      </c>
    </row>
    <row r="417" spans="1:7" ht="15.75" x14ac:dyDescent="0.25">
      <c r="A417" s="42">
        <v>10236</v>
      </c>
      <c r="B417" s="44"/>
      <c r="C417" s="44">
        <v>0</v>
      </c>
      <c r="D417" s="44">
        <v>0</v>
      </c>
      <c r="E417" s="41">
        <v>45536</v>
      </c>
      <c r="F417" s="41">
        <v>45565</v>
      </c>
      <c r="G417" s="41">
        <v>45595</v>
      </c>
    </row>
    <row r="418" spans="1:7" ht="15.75" x14ac:dyDescent="0.2">
      <c r="A418" s="38">
        <v>10247</v>
      </c>
      <c r="B418" s="40"/>
      <c r="C418" s="40">
        <v>0</v>
      </c>
      <c r="D418" s="40">
        <v>0</v>
      </c>
      <c r="E418" s="41">
        <v>45536</v>
      </c>
      <c r="F418" s="41">
        <v>45565</v>
      </c>
      <c r="G418" s="41">
        <v>45572</v>
      </c>
    </row>
    <row r="419" spans="1:7" ht="15.75" x14ac:dyDescent="0.25">
      <c r="A419" s="42">
        <v>10225</v>
      </c>
      <c r="B419" s="44"/>
      <c r="C419" s="44">
        <v>0</v>
      </c>
      <c r="D419" s="44">
        <v>0</v>
      </c>
      <c r="E419" s="41">
        <v>45536</v>
      </c>
      <c r="F419" s="41">
        <v>45565</v>
      </c>
      <c r="G419" s="41">
        <v>45595</v>
      </c>
    </row>
    <row r="420" spans="1:7" ht="15.75" x14ac:dyDescent="0.2">
      <c r="A420" s="38">
        <v>10261</v>
      </c>
      <c r="B420" s="40"/>
      <c r="C420" s="40">
        <v>0</v>
      </c>
      <c r="D420" s="40"/>
      <c r="E420" s="41">
        <v>45536</v>
      </c>
      <c r="F420" s="41">
        <v>45565</v>
      </c>
      <c r="G420" s="41">
        <v>45610</v>
      </c>
    </row>
    <row r="421" spans="1:7" ht="15.75" x14ac:dyDescent="0.25">
      <c r="A421" s="42">
        <v>10250</v>
      </c>
      <c r="B421" s="44">
        <v>346977</v>
      </c>
      <c r="C421" s="44">
        <v>69395.400000000009</v>
      </c>
      <c r="D421" s="44">
        <v>34697.700000000004</v>
      </c>
      <c r="E421" s="41">
        <v>45536</v>
      </c>
      <c r="F421" s="41">
        <v>45565</v>
      </c>
      <c r="G421" s="41">
        <v>45595</v>
      </c>
    </row>
    <row r="422" spans="1:7" ht="15.75" x14ac:dyDescent="0.2">
      <c r="A422" s="38">
        <v>10249</v>
      </c>
      <c r="B422" s="40">
        <v>1300000</v>
      </c>
      <c r="C422" s="40">
        <v>195000</v>
      </c>
      <c r="D422" s="40">
        <v>130000</v>
      </c>
      <c r="E422" s="41">
        <v>45536</v>
      </c>
      <c r="F422" s="41">
        <v>45565</v>
      </c>
      <c r="G422" s="41">
        <v>45586</v>
      </c>
    </row>
    <row r="423" spans="1:7" ht="15.75" x14ac:dyDescent="0.25">
      <c r="A423" s="42">
        <v>10139</v>
      </c>
      <c r="B423" s="44"/>
      <c r="C423" s="44">
        <v>0</v>
      </c>
      <c r="D423" s="44">
        <v>0</v>
      </c>
      <c r="E423" s="41">
        <v>45536</v>
      </c>
      <c r="F423" s="41">
        <v>45565</v>
      </c>
      <c r="G423" s="41">
        <v>45610</v>
      </c>
    </row>
    <row r="424" spans="1:7" ht="15.75" x14ac:dyDescent="0.2">
      <c r="A424" s="38">
        <v>10190</v>
      </c>
      <c r="B424" s="40"/>
      <c r="C424" s="40">
        <v>0</v>
      </c>
      <c r="D424" s="40">
        <v>0</v>
      </c>
      <c r="E424" s="41">
        <v>45536</v>
      </c>
      <c r="F424" s="41">
        <v>45565</v>
      </c>
      <c r="G424" s="41">
        <v>45595</v>
      </c>
    </row>
    <row r="425" spans="1:7" ht="15.75" x14ac:dyDescent="0.25">
      <c r="A425" s="42">
        <v>10097</v>
      </c>
      <c r="B425" s="44"/>
      <c r="C425" s="44">
        <v>0</v>
      </c>
      <c r="D425" s="44">
        <v>0</v>
      </c>
      <c r="E425" s="41">
        <v>45536</v>
      </c>
      <c r="F425" s="41">
        <v>45565</v>
      </c>
      <c r="G425" s="41">
        <v>45655</v>
      </c>
    </row>
    <row r="426" spans="1:7" ht="15.75" x14ac:dyDescent="0.2">
      <c r="A426" s="38">
        <v>10171</v>
      </c>
      <c r="B426" s="40"/>
      <c r="C426" s="40">
        <v>0</v>
      </c>
      <c r="D426" s="40">
        <v>0</v>
      </c>
      <c r="E426" s="41">
        <v>45536</v>
      </c>
      <c r="F426" s="41">
        <v>45565</v>
      </c>
      <c r="G426" s="41">
        <v>45595</v>
      </c>
    </row>
    <row r="427" spans="1:7" ht="15.75" x14ac:dyDescent="0.25">
      <c r="A427" s="42">
        <v>10233</v>
      </c>
      <c r="B427" s="44"/>
      <c r="C427" s="44">
        <v>0</v>
      </c>
      <c r="D427" s="44">
        <v>0</v>
      </c>
      <c r="E427" s="41">
        <v>45536</v>
      </c>
      <c r="F427" s="41">
        <v>45565</v>
      </c>
      <c r="G427" s="41">
        <v>45580</v>
      </c>
    </row>
    <row r="428" spans="1:7" ht="15.75" x14ac:dyDescent="0.2">
      <c r="A428" s="38">
        <v>10222</v>
      </c>
      <c r="B428" s="40"/>
      <c r="C428" s="40">
        <v>0</v>
      </c>
      <c r="D428" s="40">
        <v>0</v>
      </c>
      <c r="E428" s="41">
        <v>45536</v>
      </c>
      <c r="F428" s="41">
        <v>45565</v>
      </c>
      <c r="G428" s="41">
        <v>45580</v>
      </c>
    </row>
    <row r="429" spans="1:7" ht="15.75" x14ac:dyDescent="0.25">
      <c r="A429" s="42">
        <v>10230</v>
      </c>
      <c r="B429" s="44"/>
      <c r="C429" s="44">
        <v>0</v>
      </c>
      <c r="D429" s="44">
        <v>0</v>
      </c>
      <c r="E429" s="41">
        <v>45536</v>
      </c>
      <c r="F429" s="41">
        <v>45565</v>
      </c>
      <c r="G429" s="41">
        <v>45595</v>
      </c>
    </row>
    <row r="430" spans="1:7" ht="15.75" x14ac:dyDescent="0.2">
      <c r="A430" s="38" t="s">
        <v>80</v>
      </c>
      <c r="B430" s="40">
        <v>3132112.15</v>
      </c>
      <c r="C430" s="40">
        <v>626422.43000000005</v>
      </c>
      <c r="D430" s="40">
        <v>313211.21500000003</v>
      </c>
      <c r="E430" s="41">
        <v>45536</v>
      </c>
      <c r="F430" s="41">
        <v>45565</v>
      </c>
      <c r="G430" s="41">
        <v>45595</v>
      </c>
    </row>
    <row r="431" spans="1:7" ht="15.75" x14ac:dyDescent="0.25">
      <c r="A431" s="42">
        <v>10179</v>
      </c>
      <c r="B431" s="44"/>
      <c r="C431" s="44">
        <v>0</v>
      </c>
      <c r="D431" s="44">
        <v>0</v>
      </c>
      <c r="E431" s="41">
        <v>45536</v>
      </c>
      <c r="F431" s="41">
        <v>45565</v>
      </c>
      <c r="G431" s="41">
        <v>45595</v>
      </c>
    </row>
    <row r="432" spans="1:7" ht="15.75" x14ac:dyDescent="0.2">
      <c r="A432" s="38">
        <v>10183</v>
      </c>
      <c r="B432" s="40"/>
      <c r="C432" s="40">
        <v>0</v>
      </c>
      <c r="D432" s="40">
        <v>0</v>
      </c>
      <c r="E432" s="41">
        <v>45536</v>
      </c>
      <c r="F432" s="41">
        <v>45565</v>
      </c>
      <c r="G432" s="41">
        <v>45595</v>
      </c>
    </row>
    <row r="433" spans="1:7" ht="15.75" x14ac:dyDescent="0.25">
      <c r="A433" s="42">
        <v>10156</v>
      </c>
      <c r="B433" s="44"/>
      <c r="C433" s="44">
        <v>0</v>
      </c>
      <c r="D433" s="44">
        <v>0</v>
      </c>
      <c r="E433" s="41">
        <v>45536</v>
      </c>
      <c r="F433" s="41">
        <v>45565</v>
      </c>
      <c r="G433" s="41">
        <v>45595</v>
      </c>
    </row>
    <row r="434" spans="1:7" ht="15.75" x14ac:dyDescent="0.2">
      <c r="A434" s="38">
        <v>10147</v>
      </c>
      <c r="B434" s="40"/>
      <c r="C434" s="40">
        <v>0</v>
      </c>
      <c r="D434" s="40">
        <v>0</v>
      </c>
      <c r="E434" s="41">
        <v>45536</v>
      </c>
      <c r="F434" s="41">
        <v>45565</v>
      </c>
      <c r="G434" s="41">
        <v>45595</v>
      </c>
    </row>
    <row r="435" spans="1:7" ht="15.75" x14ac:dyDescent="0.25">
      <c r="A435" s="42">
        <v>10168</v>
      </c>
      <c r="B435" s="44"/>
      <c r="C435" s="44">
        <v>0</v>
      </c>
      <c r="D435" s="44">
        <v>0</v>
      </c>
      <c r="E435" s="41">
        <v>45536</v>
      </c>
      <c r="F435" s="41">
        <v>45565</v>
      </c>
      <c r="G435" s="41">
        <v>45595</v>
      </c>
    </row>
    <row r="436" spans="1:7" ht="15.75" x14ac:dyDescent="0.2">
      <c r="A436" s="38">
        <v>10208</v>
      </c>
      <c r="B436" s="40"/>
      <c r="C436" s="40">
        <v>0</v>
      </c>
      <c r="D436" s="40">
        <v>0</v>
      </c>
      <c r="E436" s="41">
        <v>45536</v>
      </c>
      <c r="F436" s="41">
        <v>45565</v>
      </c>
      <c r="G436" s="41">
        <v>45595</v>
      </c>
    </row>
    <row r="437" spans="1:7" ht="15.75" x14ac:dyDescent="0.25">
      <c r="A437" s="42" t="s">
        <v>94</v>
      </c>
      <c r="B437" s="44"/>
      <c r="C437" s="44">
        <v>0</v>
      </c>
      <c r="D437" s="44">
        <v>0</v>
      </c>
      <c r="E437" s="41">
        <v>45536</v>
      </c>
      <c r="F437" s="41">
        <v>45565</v>
      </c>
      <c r="G437" s="41">
        <v>45595</v>
      </c>
    </row>
    <row r="438" spans="1:7" ht="15.75" x14ac:dyDescent="0.2">
      <c r="A438" s="38">
        <v>10248</v>
      </c>
      <c r="B438" s="40"/>
      <c r="C438" s="40">
        <v>0</v>
      </c>
      <c r="D438" s="40">
        <v>0</v>
      </c>
      <c r="E438" s="41">
        <v>45536</v>
      </c>
      <c r="F438" s="41">
        <v>45565</v>
      </c>
      <c r="G438" s="41">
        <v>45595</v>
      </c>
    </row>
    <row r="439" spans="1:7" ht="15.75" x14ac:dyDescent="0.25">
      <c r="A439" s="42">
        <v>10229</v>
      </c>
      <c r="B439" s="44"/>
      <c r="C439" s="44"/>
      <c r="D439" s="44"/>
      <c r="E439" s="41">
        <v>45536</v>
      </c>
      <c r="F439" s="41">
        <v>45565</v>
      </c>
      <c r="G439" s="41">
        <v>45595</v>
      </c>
    </row>
    <row r="440" spans="1:7" ht="15.75" x14ac:dyDescent="0.2">
      <c r="A440" s="38">
        <v>10238</v>
      </c>
      <c r="B440" s="40"/>
      <c r="C440" s="40">
        <v>0</v>
      </c>
      <c r="D440" s="40">
        <v>0</v>
      </c>
      <c r="E440" s="41">
        <v>45536</v>
      </c>
      <c r="F440" s="41">
        <v>45565</v>
      </c>
      <c r="G440" s="41">
        <v>45580</v>
      </c>
    </row>
    <row r="441" spans="1:7" ht="15.75" x14ac:dyDescent="0.25">
      <c r="A441" s="45">
        <v>10264</v>
      </c>
      <c r="B441" s="44">
        <v>8236081.1999999993</v>
      </c>
      <c r="C441" s="44">
        <v>2470824.36</v>
      </c>
      <c r="D441" s="44">
        <v>823608.12</v>
      </c>
      <c r="E441" s="41">
        <v>45536</v>
      </c>
      <c r="F441" s="41">
        <v>45565</v>
      </c>
      <c r="G441" s="41">
        <v>45595</v>
      </c>
    </row>
    <row r="442" spans="1:7" ht="15.75" x14ac:dyDescent="0.2">
      <c r="A442" s="38">
        <v>10265</v>
      </c>
      <c r="B442" s="40">
        <v>6745952.7000000002</v>
      </c>
      <c r="C442" s="40">
        <v>2023785.81</v>
      </c>
      <c r="D442" s="40">
        <v>674595.27</v>
      </c>
      <c r="E442" s="41">
        <v>45536</v>
      </c>
      <c r="F442" s="41">
        <v>45565</v>
      </c>
      <c r="G442" s="41">
        <v>45595</v>
      </c>
    </row>
    <row r="443" spans="1:7" ht="15.75" x14ac:dyDescent="0.25">
      <c r="A443" s="42">
        <v>10077</v>
      </c>
      <c r="B443" s="44"/>
      <c r="C443" s="44">
        <v>0</v>
      </c>
      <c r="D443" s="44">
        <v>0</v>
      </c>
      <c r="E443" s="41">
        <v>45566</v>
      </c>
      <c r="F443" s="41">
        <v>45596</v>
      </c>
      <c r="G443" s="41">
        <v>45603</v>
      </c>
    </row>
    <row r="444" spans="1:7" ht="15.75" x14ac:dyDescent="0.2">
      <c r="A444" s="38">
        <v>10137</v>
      </c>
      <c r="B444" s="40"/>
      <c r="C444" s="40"/>
      <c r="D444" s="40">
        <v>0</v>
      </c>
      <c r="E444" s="41">
        <v>45566</v>
      </c>
      <c r="F444" s="41">
        <v>45596</v>
      </c>
      <c r="G444" s="41">
        <v>45626</v>
      </c>
    </row>
    <row r="445" spans="1:7" ht="15.75" x14ac:dyDescent="0.25">
      <c r="A445" s="42">
        <v>10245</v>
      </c>
      <c r="B445" s="44"/>
      <c r="C445" s="44">
        <v>0</v>
      </c>
      <c r="D445" s="44">
        <v>0</v>
      </c>
      <c r="E445" s="41">
        <v>45566</v>
      </c>
      <c r="F445" s="41">
        <v>45596</v>
      </c>
      <c r="G445" s="41">
        <v>45611</v>
      </c>
    </row>
    <row r="446" spans="1:7" ht="15.75" x14ac:dyDescent="0.2">
      <c r="A446" s="38">
        <v>10251</v>
      </c>
      <c r="B446" s="40"/>
      <c r="C446" s="40">
        <v>0</v>
      </c>
      <c r="D446" s="40">
        <v>0</v>
      </c>
      <c r="E446" s="41">
        <v>45566</v>
      </c>
      <c r="F446" s="41">
        <v>45596</v>
      </c>
      <c r="G446" s="41">
        <v>45686</v>
      </c>
    </row>
    <row r="447" spans="1:7" ht="15.75" x14ac:dyDescent="0.25">
      <c r="A447" s="42">
        <v>10240</v>
      </c>
      <c r="B447" s="44"/>
      <c r="C447" s="44">
        <v>0</v>
      </c>
      <c r="D447" s="44"/>
      <c r="E447" s="41">
        <v>45566</v>
      </c>
      <c r="F447" s="41">
        <v>45596</v>
      </c>
      <c r="G447" s="41">
        <v>45603</v>
      </c>
    </row>
    <row r="448" spans="1:7" ht="15.75" x14ac:dyDescent="0.2">
      <c r="A448" s="38">
        <v>10012</v>
      </c>
      <c r="B448" s="40"/>
      <c r="C448" s="40">
        <v>0</v>
      </c>
      <c r="D448" s="40">
        <v>0</v>
      </c>
      <c r="E448" s="41">
        <v>45566</v>
      </c>
      <c r="F448" s="41">
        <v>45596</v>
      </c>
      <c r="G448" s="41">
        <v>45626</v>
      </c>
    </row>
    <row r="449" spans="1:7" ht="15.75" x14ac:dyDescent="0.25">
      <c r="A449" s="42">
        <v>10138</v>
      </c>
      <c r="B449" s="44"/>
      <c r="C449" s="44">
        <v>0</v>
      </c>
      <c r="D449" s="44">
        <v>0</v>
      </c>
      <c r="E449" s="41">
        <v>45566</v>
      </c>
      <c r="F449" s="41">
        <v>45596</v>
      </c>
      <c r="G449" s="41">
        <v>45603</v>
      </c>
    </row>
    <row r="450" spans="1:7" ht="15.75" x14ac:dyDescent="0.2">
      <c r="A450" s="38">
        <v>10088</v>
      </c>
      <c r="B450" s="40"/>
      <c r="C450" s="40"/>
      <c r="D450" s="40">
        <v>0</v>
      </c>
      <c r="E450" s="41">
        <v>45566</v>
      </c>
      <c r="F450" s="41">
        <v>45596</v>
      </c>
      <c r="G450" s="41">
        <v>45626</v>
      </c>
    </row>
    <row r="451" spans="1:7" ht="15.75" x14ac:dyDescent="0.25">
      <c r="A451" s="42">
        <v>10088</v>
      </c>
      <c r="B451" s="44"/>
      <c r="C451" s="44"/>
      <c r="D451" s="44">
        <v>0</v>
      </c>
      <c r="E451" s="41">
        <v>45566</v>
      </c>
      <c r="F451" s="41">
        <v>45596</v>
      </c>
      <c r="G451" s="41">
        <v>45626</v>
      </c>
    </row>
    <row r="452" spans="1:7" ht="15.75" x14ac:dyDescent="0.2">
      <c r="A452" s="38">
        <v>10256</v>
      </c>
      <c r="B452" s="40">
        <v>5549856</v>
      </c>
      <c r="C452" s="40">
        <v>1109971.2</v>
      </c>
      <c r="D452" s="40">
        <v>554985.6</v>
      </c>
      <c r="E452" s="41">
        <v>45566</v>
      </c>
      <c r="F452" s="41">
        <v>45596</v>
      </c>
      <c r="G452" s="41">
        <v>45610</v>
      </c>
    </row>
    <row r="453" spans="1:7" ht="15.75" x14ac:dyDescent="0.25">
      <c r="A453" s="42">
        <v>10080</v>
      </c>
      <c r="B453" s="44"/>
      <c r="C453" s="44">
        <v>0</v>
      </c>
      <c r="D453" s="44">
        <v>0</v>
      </c>
      <c r="E453" s="41">
        <v>45566</v>
      </c>
      <c r="F453" s="41">
        <v>45596</v>
      </c>
      <c r="G453" s="41">
        <v>45686</v>
      </c>
    </row>
    <row r="454" spans="1:7" ht="15.75" x14ac:dyDescent="0.2">
      <c r="A454" s="38">
        <v>10241</v>
      </c>
      <c r="B454" s="40"/>
      <c r="C454" s="40">
        <v>0</v>
      </c>
      <c r="D454" s="40">
        <v>0</v>
      </c>
      <c r="E454" s="41">
        <v>45566</v>
      </c>
      <c r="F454" s="41">
        <v>45596</v>
      </c>
      <c r="G454" s="41">
        <v>45611</v>
      </c>
    </row>
    <row r="455" spans="1:7" ht="15.75" x14ac:dyDescent="0.25">
      <c r="A455" s="42">
        <v>10219</v>
      </c>
      <c r="B455" s="44">
        <v>831414.3</v>
      </c>
      <c r="C455" s="44">
        <v>207853.57500000001</v>
      </c>
      <c r="D455" s="44">
        <v>83141.430000000008</v>
      </c>
      <c r="E455" s="41">
        <v>45566</v>
      </c>
      <c r="F455" s="41">
        <v>45596</v>
      </c>
      <c r="G455" s="41">
        <v>45626</v>
      </c>
    </row>
    <row r="456" spans="1:7" ht="15.75" x14ac:dyDescent="0.2">
      <c r="A456" s="38">
        <v>10254</v>
      </c>
      <c r="B456" s="40">
        <v>1292078.6370000001</v>
      </c>
      <c r="C456" s="40">
        <v>258415.72740000003</v>
      </c>
      <c r="D456" s="40">
        <v>129207.86370000002</v>
      </c>
      <c r="E456" s="41">
        <v>45566</v>
      </c>
      <c r="F456" s="41">
        <v>45596</v>
      </c>
      <c r="G456" s="41">
        <v>45641</v>
      </c>
    </row>
    <row r="457" spans="1:7" ht="15.75" x14ac:dyDescent="0.25">
      <c r="A457" s="42">
        <v>10253</v>
      </c>
      <c r="B457" s="44">
        <v>1247254.32</v>
      </c>
      <c r="C457" s="44">
        <v>498901.72800000006</v>
      </c>
      <c r="D457" s="44">
        <v>124725.43200000002</v>
      </c>
      <c r="E457" s="41">
        <v>45566</v>
      </c>
      <c r="F457" s="41">
        <v>45596</v>
      </c>
      <c r="G457" s="41">
        <v>45641</v>
      </c>
    </row>
    <row r="458" spans="1:7" ht="15.75" x14ac:dyDescent="0.2">
      <c r="A458" s="38">
        <v>10234</v>
      </c>
      <c r="B458" s="40"/>
      <c r="C458" s="40">
        <v>0</v>
      </c>
      <c r="D458" s="40">
        <v>0</v>
      </c>
      <c r="E458" s="41">
        <v>45566</v>
      </c>
      <c r="F458" s="41">
        <v>45596</v>
      </c>
      <c r="G458" s="41">
        <v>45626</v>
      </c>
    </row>
    <row r="459" spans="1:7" ht="15.75" x14ac:dyDescent="0.25">
      <c r="A459" s="42" t="s">
        <v>37</v>
      </c>
      <c r="B459" s="44">
        <v>2100000</v>
      </c>
      <c r="C459" s="44"/>
      <c r="D459" s="44"/>
      <c r="E459" s="41">
        <v>45566</v>
      </c>
      <c r="F459" s="41">
        <v>45596</v>
      </c>
      <c r="G459" s="41">
        <v>45626</v>
      </c>
    </row>
    <row r="460" spans="1:7" ht="15.75" x14ac:dyDescent="0.2">
      <c r="A460" s="38">
        <v>10134</v>
      </c>
      <c r="B460" s="40"/>
      <c r="C460" s="40">
        <v>0</v>
      </c>
      <c r="D460" s="40">
        <v>0</v>
      </c>
      <c r="E460" s="41">
        <v>45566</v>
      </c>
      <c r="F460" s="41">
        <v>45596</v>
      </c>
      <c r="G460" s="41">
        <v>45641</v>
      </c>
    </row>
    <row r="461" spans="1:7" ht="15.75" x14ac:dyDescent="0.25">
      <c r="A461" s="42">
        <v>10259</v>
      </c>
      <c r="B461" s="44">
        <v>1975047</v>
      </c>
      <c r="C461" s="44">
        <v>197504.7</v>
      </c>
      <c r="D461" s="44">
        <v>19750.47</v>
      </c>
      <c r="E461" s="41">
        <v>45566</v>
      </c>
      <c r="F461" s="41">
        <v>45596</v>
      </c>
      <c r="G461" s="41">
        <v>45626</v>
      </c>
    </row>
    <row r="462" spans="1:7" ht="15.75" x14ac:dyDescent="0.2">
      <c r="A462" s="38">
        <v>10263</v>
      </c>
      <c r="B462" s="40"/>
      <c r="C462" s="40">
        <v>0</v>
      </c>
      <c r="D462" s="40">
        <v>0</v>
      </c>
      <c r="E462" s="41">
        <v>45566</v>
      </c>
      <c r="F462" s="41">
        <v>45596</v>
      </c>
      <c r="G462" s="41">
        <v>45626</v>
      </c>
    </row>
    <row r="463" spans="1:7" ht="15.75" x14ac:dyDescent="0.25">
      <c r="A463" s="42">
        <v>10262</v>
      </c>
      <c r="B463" s="44"/>
      <c r="C463" s="44">
        <v>0</v>
      </c>
      <c r="D463" s="44">
        <v>0</v>
      </c>
      <c r="E463" s="41">
        <v>45566</v>
      </c>
      <c r="F463" s="41">
        <v>45596</v>
      </c>
      <c r="G463" s="41">
        <v>45610</v>
      </c>
    </row>
    <row r="464" spans="1:7" ht="15.75" x14ac:dyDescent="0.2">
      <c r="A464" s="38">
        <v>10214</v>
      </c>
      <c r="B464" s="40"/>
      <c r="C464" s="40">
        <v>0</v>
      </c>
      <c r="D464" s="40">
        <v>0</v>
      </c>
      <c r="E464" s="41">
        <v>45566</v>
      </c>
      <c r="F464" s="41">
        <v>45596</v>
      </c>
      <c r="G464" s="41">
        <v>45626</v>
      </c>
    </row>
    <row r="465" spans="1:7" ht="15.75" x14ac:dyDescent="0.25">
      <c r="A465" s="42">
        <v>10239</v>
      </c>
      <c r="B465" s="44"/>
      <c r="C465" s="44">
        <v>0</v>
      </c>
      <c r="D465" s="44">
        <v>0</v>
      </c>
      <c r="E465" s="41">
        <v>45566</v>
      </c>
      <c r="F465" s="41">
        <v>45596</v>
      </c>
      <c r="G465" s="41">
        <v>45626</v>
      </c>
    </row>
    <row r="466" spans="1:7" ht="15.75" x14ac:dyDescent="0.2">
      <c r="A466" s="38">
        <v>10236</v>
      </c>
      <c r="B466" s="40"/>
      <c r="C466" s="40">
        <v>0</v>
      </c>
      <c r="D466" s="40">
        <v>0</v>
      </c>
      <c r="E466" s="41">
        <v>45566</v>
      </c>
      <c r="F466" s="41">
        <v>45596</v>
      </c>
      <c r="G466" s="41">
        <v>45626</v>
      </c>
    </row>
    <row r="467" spans="1:7" ht="15.75" x14ac:dyDescent="0.25">
      <c r="A467" s="42">
        <v>10247</v>
      </c>
      <c r="B467" s="44"/>
      <c r="C467" s="44">
        <v>0</v>
      </c>
      <c r="D467" s="44">
        <v>0</v>
      </c>
      <c r="E467" s="41">
        <v>45566</v>
      </c>
      <c r="F467" s="41">
        <v>45596</v>
      </c>
      <c r="G467" s="41">
        <v>45603</v>
      </c>
    </row>
    <row r="468" spans="1:7" ht="15.75" x14ac:dyDescent="0.2">
      <c r="A468" s="38">
        <v>10225</v>
      </c>
      <c r="B468" s="40"/>
      <c r="C468" s="40">
        <v>0</v>
      </c>
      <c r="D468" s="40">
        <v>0</v>
      </c>
      <c r="E468" s="41">
        <v>45566</v>
      </c>
      <c r="F468" s="41">
        <v>45596</v>
      </c>
      <c r="G468" s="41">
        <v>45626</v>
      </c>
    </row>
    <row r="469" spans="1:7" ht="15.75" x14ac:dyDescent="0.25">
      <c r="A469" s="42">
        <v>10261</v>
      </c>
      <c r="B469" s="44"/>
      <c r="C469" s="44">
        <v>0</v>
      </c>
      <c r="D469" s="44"/>
      <c r="E469" s="41">
        <v>45566</v>
      </c>
      <c r="F469" s="41">
        <v>45596</v>
      </c>
      <c r="G469" s="41">
        <v>45641</v>
      </c>
    </row>
    <row r="470" spans="1:7" ht="15.75" x14ac:dyDescent="0.2">
      <c r="A470" s="38">
        <v>10250</v>
      </c>
      <c r="B470" s="40"/>
      <c r="C470" s="40">
        <v>0</v>
      </c>
      <c r="D470" s="40">
        <v>0</v>
      </c>
      <c r="E470" s="41">
        <v>45566</v>
      </c>
      <c r="F470" s="41">
        <v>45596</v>
      </c>
      <c r="G470" s="41">
        <v>45626</v>
      </c>
    </row>
    <row r="471" spans="1:7" ht="15.75" x14ac:dyDescent="0.25">
      <c r="A471" s="42">
        <v>10249</v>
      </c>
      <c r="B471" s="44">
        <v>1290000</v>
      </c>
      <c r="C471" s="44">
        <v>193500</v>
      </c>
      <c r="D471" s="44">
        <v>129000</v>
      </c>
      <c r="E471" s="41">
        <v>45566</v>
      </c>
      <c r="F471" s="41">
        <v>45596</v>
      </c>
      <c r="G471" s="41">
        <v>45617</v>
      </c>
    </row>
    <row r="472" spans="1:7" ht="15.75" x14ac:dyDescent="0.2">
      <c r="A472" s="38">
        <v>10139</v>
      </c>
      <c r="B472" s="40"/>
      <c r="C472" s="40">
        <v>0</v>
      </c>
      <c r="D472" s="40">
        <v>0</v>
      </c>
      <c r="E472" s="41">
        <v>45566</v>
      </c>
      <c r="F472" s="41">
        <v>45596</v>
      </c>
      <c r="G472" s="41">
        <v>45641</v>
      </c>
    </row>
    <row r="473" spans="1:7" ht="15.75" x14ac:dyDescent="0.25">
      <c r="A473" s="42">
        <v>10190</v>
      </c>
      <c r="B473" s="44"/>
      <c r="C473" s="44">
        <v>0</v>
      </c>
      <c r="D473" s="44">
        <v>0</v>
      </c>
      <c r="E473" s="41">
        <v>45566</v>
      </c>
      <c r="F473" s="41">
        <v>45596</v>
      </c>
      <c r="G473" s="41">
        <v>45626</v>
      </c>
    </row>
    <row r="474" spans="1:7" ht="15.75" x14ac:dyDescent="0.2">
      <c r="A474" s="38">
        <v>10097</v>
      </c>
      <c r="B474" s="40"/>
      <c r="C474" s="40">
        <v>0</v>
      </c>
      <c r="D474" s="40">
        <v>0</v>
      </c>
      <c r="E474" s="41">
        <v>45566</v>
      </c>
      <c r="F474" s="41">
        <v>45596</v>
      </c>
      <c r="G474" s="41">
        <v>45686</v>
      </c>
    </row>
    <row r="475" spans="1:7" ht="15.75" x14ac:dyDescent="0.25">
      <c r="A475" s="42">
        <v>10171</v>
      </c>
      <c r="B475" s="44"/>
      <c r="C475" s="44">
        <v>0</v>
      </c>
      <c r="D475" s="44">
        <v>0</v>
      </c>
      <c r="E475" s="41">
        <v>45566</v>
      </c>
      <c r="F475" s="41">
        <v>45596</v>
      </c>
      <c r="G475" s="41">
        <v>45626</v>
      </c>
    </row>
    <row r="476" spans="1:7" ht="15.75" x14ac:dyDescent="0.2">
      <c r="A476" s="38">
        <v>10233</v>
      </c>
      <c r="B476" s="40"/>
      <c r="C476" s="40">
        <v>0</v>
      </c>
      <c r="D476" s="40">
        <v>0</v>
      </c>
      <c r="E476" s="41">
        <v>45566</v>
      </c>
      <c r="F476" s="41">
        <v>45596</v>
      </c>
      <c r="G476" s="41">
        <v>45611</v>
      </c>
    </row>
    <row r="477" spans="1:7" ht="15.75" x14ac:dyDescent="0.25">
      <c r="A477" s="42">
        <v>10222</v>
      </c>
      <c r="B477" s="44"/>
      <c r="C477" s="44">
        <v>0</v>
      </c>
      <c r="D477" s="44">
        <v>0</v>
      </c>
      <c r="E477" s="41">
        <v>45566</v>
      </c>
      <c r="F477" s="41">
        <v>45596</v>
      </c>
      <c r="G477" s="41">
        <v>45611</v>
      </c>
    </row>
    <row r="478" spans="1:7" ht="15.75" x14ac:dyDescent="0.2">
      <c r="A478" s="38">
        <v>10230</v>
      </c>
      <c r="B478" s="40"/>
      <c r="C478" s="40">
        <v>0</v>
      </c>
      <c r="D478" s="40">
        <v>0</v>
      </c>
      <c r="E478" s="41">
        <v>45566</v>
      </c>
      <c r="F478" s="41">
        <v>45596</v>
      </c>
      <c r="G478" s="41">
        <v>45626</v>
      </c>
    </row>
    <row r="479" spans="1:7" ht="15.75" x14ac:dyDescent="0.25">
      <c r="A479" s="42" t="s">
        <v>80</v>
      </c>
      <c r="B479" s="44">
        <v>762858.3</v>
      </c>
      <c r="C479" s="44">
        <v>152571.66</v>
      </c>
      <c r="D479" s="44">
        <v>76285.83</v>
      </c>
      <c r="E479" s="41">
        <v>45566</v>
      </c>
      <c r="F479" s="41">
        <v>45596</v>
      </c>
      <c r="G479" s="41">
        <v>45626</v>
      </c>
    </row>
    <row r="480" spans="1:7" ht="15.75" x14ac:dyDescent="0.2">
      <c r="A480" s="38">
        <v>10179</v>
      </c>
      <c r="B480" s="40"/>
      <c r="C480" s="40">
        <v>0</v>
      </c>
      <c r="D480" s="40">
        <v>0</v>
      </c>
      <c r="E480" s="41">
        <v>45566</v>
      </c>
      <c r="F480" s="41">
        <v>45596</v>
      </c>
      <c r="G480" s="41">
        <v>45626</v>
      </c>
    </row>
    <row r="481" spans="1:7" ht="15.75" x14ac:dyDescent="0.25">
      <c r="A481" s="42">
        <v>10183</v>
      </c>
      <c r="B481" s="44"/>
      <c r="C481" s="44">
        <v>0</v>
      </c>
      <c r="D481" s="44">
        <v>0</v>
      </c>
      <c r="E481" s="41">
        <v>45566</v>
      </c>
      <c r="F481" s="41">
        <v>45596</v>
      </c>
      <c r="G481" s="41">
        <v>45626</v>
      </c>
    </row>
    <row r="482" spans="1:7" ht="15.75" x14ac:dyDescent="0.2">
      <c r="A482" s="38">
        <v>10156</v>
      </c>
      <c r="B482" s="40"/>
      <c r="C482" s="40">
        <v>0</v>
      </c>
      <c r="D482" s="40">
        <v>0</v>
      </c>
      <c r="E482" s="41">
        <v>45566</v>
      </c>
      <c r="F482" s="41">
        <v>45596</v>
      </c>
      <c r="G482" s="41">
        <v>45626</v>
      </c>
    </row>
    <row r="483" spans="1:7" ht="15.75" x14ac:dyDescent="0.25">
      <c r="A483" s="42">
        <v>10147</v>
      </c>
      <c r="B483" s="44"/>
      <c r="C483" s="44">
        <v>0</v>
      </c>
      <c r="D483" s="44">
        <v>0</v>
      </c>
      <c r="E483" s="41">
        <v>45566</v>
      </c>
      <c r="F483" s="41">
        <v>45596</v>
      </c>
      <c r="G483" s="41">
        <v>45626</v>
      </c>
    </row>
    <row r="484" spans="1:7" ht="15.75" x14ac:dyDescent="0.2">
      <c r="A484" s="38">
        <v>10168</v>
      </c>
      <c r="B484" s="40"/>
      <c r="C484" s="40">
        <v>0</v>
      </c>
      <c r="D484" s="40">
        <v>0</v>
      </c>
      <c r="E484" s="41">
        <v>45566</v>
      </c>
      <c r="F484" s="41">
        <v>45596</v>
      </c>
      <c r="G484" s="41">
        <v>45626</v>
      </c>
    </row>
    <row r="485" spans="1:7" ht="15.75" x14ac:dyDescent="0.25">
      <c r="A485" s="42">
        <v>10208</v>
      </c>
      <c r="B485" s="44"/>
      <c r="C485" s="44">
        <v>0</v>
      </c>
      <c r="D485" s="44">
        <v>0</v>
      </c>
      <c r="E485" s="41">
        <v>45566</v>
      </c>
      <c r="F485" s="41">
        <v>45596</v>
      </c>
      <c r="G485" s="41">
        <v>45626</v>
      </c>
    </row>
    <row r="486" spans="1:7" ht="15.75" x14ac:dyDescent="0.2">
      <c r="A486" s="38" t="s">
        <v>94</v>
      </c>
      <c r="B486" s="40"/>
      <c r="C486" s="40">
        <v>0</v>
      </c>
      <c r="D486" s="40">
        <v>0</v>
      </c>
      <c r="E486" s="41">
        <v>45566</v>
      </c>
      <c r="F486" s="41">
        <v>45596</v>
      </c>
      <c r="G486" s="41">
        <v>45626</v>
      </c>
    </row>
    <row r="487" spans="1:7" ht="15.75" x14ac:dyDescent="0.25">
      <c r="A487" s="42">
        <v>10248</v>
      </c>
      <c r="B487" s="44"/>
      <c r="C487" s="44">
        <v>0</v>
      </c>
      <c r="D487" s="44">
        <v>0</v>
      </c>
      <c r="E487" s="41">
        <v>45566</v>
      </c>
      <c r="F487" s="41">
        <v>45596</v>
      </c>
      <c r="G487" s="41">
        <v>45626</v>
      </c>
    </row>
    <row r="488" spans="1:7" ht="15.75" x14ac:dyDescent="0.2">
      <c r="A488" s="38">
        <v>10229</v>
      </c>
      <c r="B488" s="40"/>
      <c r="C488" s="40"/>
      <c r="D488" s="40"/>
      <c r="E488" s="41">
        <v>45566</v>
      </c>
      <c r="F488" s="41">
        <v>45596</v>
      </c>
      <c r="G488" s="41">
        <v>45626</v>
      </c>
    </row>
    <row r="489" spans="1:7" ht="15.75" x14ac:dyDescent="0.25">
      <c r="A489" s="42">
        <v>10238</v>
      </c>
      <c r="B489" s="44"/>
      <c r="C489" s="44">
        <v>0</v>
      </c>
      <c r="D489" s="44">
        <v>0</v>
      </c>
      <c r="E489" s="41">
        <v>45566</v>
      </c>
      <c r="F489" s="41">
        <v>45596</v>
      </c>
      <c r="G489" s="41">
        <v>45611</v>
      </c>
    </row>
    <row r="490" spans="1:7" ht="15.75" x14ac:dyDescent="0.2">
      <c r="A490" s="46">
        <v>10264</v>
      </c>
      <c r="B490" s="40">
        <v>10981441.600000001</v>
      </c>
      <c r="C490" s="40">
        <v>3294432.4800000004</v>
      </c>
      <c r="D490" s="40">
        <v>1098144.1600000001</v>
      </c>
      <c r="E490" s="41">
        <v>45566</v>
      </c>
      <c r="F490" s="41">
        <v>45596</v>
      </c>
      <c r="G490" s="41">
        <v>45626</v>
      </c>
    </row>
    <row r="491" spans="1:7" ht="15.75" x14ac:dyDescent="0.25">
      <c r="A491" s="42">
        <v>10265</v>
      </c>
      <c r="B491" s="44">
        <v>8994603.5999999996</v>
      </c>
      <c r="C491" s="44">
        <v>2698381.0799999996</v>
      </c>
      <c r="D491" s="44">
        <v>899460.36</v>
      </c>
      <c r="E491" s="41">
        <v>45566</v>
      </c>
      <c r="F491" s="41">
        <v>45596</v>
      </c>
      <c r="G491" s="41">
        <v>45626</v>
      </c>
    </row>
    <row r="492" spans="1:7" ht="15.75" x14ac:dyDescent="0.2">
      <c r="A492" s="38">
        <v>10077</v>
      </c>
      <c r="B492" s="40"/>
      <c r="C492" s="40">
        <v>0</v>
      </c>
      <c r="D492" s="40">
        <v>0</v>
      </c>
      <c r="E492" s="41">
        <v>45597</v>
      </c>
      <c r="F492" s="41">
        <v>45626</v>
      </c>
      <c r="G492" s="41">
        <v>45633</v>
      </c>
    </row>
    <row r="493" spans="1:7" ht="15.75" x14ac:dyDescent="0.25">
      <c r="A493" s="42">
        <v>10137</v>
      </c>
      <c r="B493" s="44"/>
      <c r="C493" s="44"/>
      <c r="D493" s="44">
        <v>0</v>
      </c>
      <c r="E493" s="41">
        <v>45597</v>
      </c>
      <c r="F493" s="41">
        <v>45626</v>
      </c>
      <c r="G493" s="41">
        <v>45656</v>
      </c>
    </row>
    <row r="494" spans="1:7" ht="15.75" x14ac:dyDescent="0.2">
      <c r="A494" s="38">
        <v>10245</v>
      </c>
      <c r="B494" s="40"/>
      <c r="C494" s="40">
        <v>0</v>
      </c>
      <c r="D494" s="40">
        <v>0</v>
      </c>
      <c r="E494" s="41">
        <v>45597</v>
      </c>
      <c r="F494" s="41">
        <v>45626</v>
      </c>
      <c r="G494" s="41">
        <v>45641</v>
      </c>
    </row>
    <row r="495" spans="1:7" ht="15.75" x14ac:dyDescent="0.25">
      <c r="A495" s="42">
        <v>10251</v>
      </c>
      <c r="B495" s="44"/>
      <c r="C495" s="44">
        <v>0</v>
      </c>
      <c r="D495" s="44">
        <v>0</v>
      </c>
      <c r="E495" s="41">
        <v>45597</v>
      </c>
      <c r="F495" s="41">
        <v>45626</v>
      </c>
      <c r="G495" s="41">
        <v>45716</v>
      </c>
    </row>
    <row r="496" spans="1:7" ht="15.75" x14ac:dyDescent="0.2">
      <c r="A496" s="38">
        <v>10240</v>
      </c>
      <c r="B496" s="40"/>
      <c r="C496" s="40">
        <v>0</v>
      </c>
      <c r="D496" s="40"/>
      <c r="E496" s="41">
        <v>45597</v>
      </c>
      <c r="F496" s="41">
        <v>45626</v>
      </c>
      <c r="G496" s="41">
        <v>45633</v>
      </c>
    </row>
    <row r="497" spans="1:7" ht="15.75" x14ac:dyDescent="0.25">
      <c r="A497" s="42">
        <v>10012</v>
      </c>
      <c r="B497" s="44"/>
      <c r="C497" s="44">
        <v>0</v>
      </c>
      <c r="D497" s="44">
        <v>0</v>
      </c>
      <c r="E497" s="41">
        <v>45597</v>
      </c>
      <c r="F497" s="41">
        <v>45626</v>
      </c>
      <c r="G497" s="41">
        <v>45656</v>
      </c>
    </row>
    <row r="498" spans="1:7" ht="15.75" x14ac:dyDescent="0.2">
      <c r="A498" s="38">
        <v>10138</v>
      </c>
      <c r="B498" s="40"/>
      <c r="C498" s="40">
        <v>0</v>
      </c>
      <c r="D498" s="40">
        <v>0</v>
      </c>
      <c r="E498" s="41">
        <v>45597</v>
      </c>
      <c r="F498" s="41">
        <v>45626</v>
      </c>
      <c r="G498" s="41">
        <v>45633</v>
      </c>
    </row>
    <row r="499" spans="1:7" ht="15.75" x14ac:dyDescent="0.25">
      <c r="A499" s="42">
        <v>10088</v>
      </c>
      <c r="B499" s="44"/>
      <c r="C499" s="44"/>
      <c r="D499" s="44">
        <v>0</v>
      </c>
      <c r="E499" s="41">
        <v>45597</v>
      </c>
      <c r="F499" s="41">
        <v>45626</v>
      </c>
      <c r="G499" s="41">
        <v>45656</v>
      </c>
    </row>
    <row r="500" spans="1:7" ht="15.75" x14ac:dyDescent="0.2">
      <c r="A500" s="38">
        <v>10088</v>
      </c>
      <c r="B500" s="40"/>
      <c r="C500" s="40"/>
      <c r="D500" s="40">
        <v>0</v>
      </c>
      <c r="E500" s="41">
        <v>45597</v>
      </c>
      <c r="F500" s="41">
        <v>45626</v>
      </c>
      <c r="G500" s="41">
        <v>45656</v>
      </c>
    </row>
    <row r="501" spans="1:7" ht="15.75" x14ac:dyDescent="0.25">
      <c r="A501" s="42">
        <v>10256</v>
      </c>
      <c r="B501" s="44"/>
      <c r="C501" s="44">
        <v>0</v>
      </c>
      <c r="D501" s="44">
        <v>0</v>
      </c>
      <c r="E501" s="41">
        <v>45597</v>
      </c>
      <c r="F501" s="41">
        <v>45626</v>
      </c>
      <c r="G501" s="41">
        <v>45640</v>
      </c>
    </row>
    <row r="502" spans="1:7" ht="15.75" x14ac:dyDescent="0.2">
      <c r="A502" s="38">
        <v>10080</v>
      </c>
      <c r="B502" s="40"/>
      <c r="C502" s="40">
        <v>0</v>
      </c>
      <c r="D502" s="40">
        <v>0</v>
      </c>
      <c r="E502" s="41">
        <v>45597</v>
      </c>
      <c r="F502" s="41">
        <v>45626</v>
      </c>
      <c r="G502" s="41">
        <v>45716</v>
      </c>
    </row>
    <row r="503" spans="1:7" ht="15.75" x14ac:dyDescent="0.25">
      <c r="A503" s="42">
        <v>10241</v>
      </c>
      <c r="B503" s="44"/>
      <c r="C503" s="44">
        <v>0</v>
      </c>
      <c r="D503" s="44">
        <v>0</v>
      </c>
      <c r="E503" s="41">
        <v>45597</v>
      </c>
      <c r="F503" s="41">
        <v>45626</v>
      </c>
      <c r="G503" s="41">
        <v>45641</v>
      </c>
    </row>
    <row r="504" spans="1:7" ht="15.75" x14ac:dyDescent="0.2">
      <c r="A504" s="38">
        <v>10219</v>
      </c>
      <c r="B504" s="40">
        <v>831414.3</v>
      </c>
      <c r="C504" s="40">
        <v>207853.57500000001</v>
      </c>
      <c r="D504" s="40">
        <v>83141.430000000008</v>
      </c>
      <c r="E504" s="41">
        <v>45597</v>
      </c>
      <c r="F504" s="41">
        <v>45626</v>
      </c>
      <c r="G504" s="41">
        <v>45656</v>
      </c>
    </row>
    <row r="505" spans="1:7" ht="15.75" x14ac:dyDescent="0.25">
      <c r="A505" s="42">
        <v>10254</v>
      </c>
      <c r="B505" s="44">
        <v>1292078.6370000001</v>
      </c>
      <c r="C505" s="44">
        <v>258415.72740000003</v>
      </c>
      <c r="D505" s="44">
        <v>129207.86370000002</v>
      </c>
      <c r="E505" s="41">
        <v>45597</v>
      </c>
      <c r="F505" s="41">
        <v>45626</v>
      </c>
      <c r="G505" s="41">
        <v>45671</v>
      </c>
    </row>
    <row r="506" spans="1:7" ht="15.75" x14ac:dyDescent="0.2">
      <c r="A506" s="38">
        <v>10253</v>
      </c>
      <c r="B506" s="40"/>
      <c r="C506" s="40">
        <v>0</v>
      </c>
      <c r="D506" s="40">
        <v>0</v>
      </c>
      <c r="E506" s="41">
        <v>45597</v>
      </c>
      <c r="F506" s="41">
        <v>45626</v>
      </c>
      <c r="G506" s="41">
        <v>45671</v>
      </c>
    </row>
    <row r="507" spans="1:7" ht="15.75" x14ac:dyDescent="0.25">
      <c r="A507" s="42">
        <v>10234</v>
      </c>
      <c r="B507" s="44"/>
      <c r="C507" s="44">
        <v>0</v>
      </c>
      <c r="D507" s="44">
        <v>0</v>
      </c>
      <c r="E507" s="41">
        <v>45597</v>
      </c>
      <c r="F507" s="41">
        <v>45626</v>
      </c>
      <c r="G507" s="41">
        <v>45656</v>
      </c>
    </row>
    <row r="508" spans="1:7" ht="15.75" x14ac:dyDescent="0.2">
      <c r="A508" s="38" t="s">
        <v>37</v>
      </c>
      <c r="B508" s="40">
        <v>1750000</v>
      </c>
      <c r="C508" s="40"/>
      <c r="D508" s="40"/>
      <c r="E508" s="41">
        <v>45597</v>
      </c>
      <c r="F508" s="41">
        <v>45626</v>
      </c>
      <c r="G508" s="41">
        <v>45656</v>
      </c>
    </row>
    <row r="509" spans="1:7" ht="15.75" x14ac:dyDescent="0.25">
      <c r="A509" s="42">
        <v>10134</v>
      </c>
      <c r="B509" s="44"/>
      <c r="C509" s="44">
        <v>0</v>
      </c>
      <c r="D509" s="44">
        <v>0</v>
      </c>
      <c r="E509" s="41">
        <v>45597</v>
      </c>
      <c r="F509" s="41">
        <v>45626</v>
      </c>
      <c r="G509" s="41">
        <v>45671</v>
      </c>
    </row>
    <row r="510" spans="1:7" ht="15.75" x14ac:dyDescent="0.2">
      <c r="A510" s="38">
        <v>10259</v>
      </c>
      <c r="B510" s="40">
        <v>1716890</v>
      </c>
      <c r="C510" s="40">
        <v>171689</v>
      </c>
      <c r="D510" s="40">
        <v>17168.900000000001</v>
      </c>
      <c r="E510" s="41">
        <v>45597</v>
      </c>
      <c r="F510" s="41">
        <v>45626</v>
      </c>
      <c r="G510" s="41">
        <v>45656</v>
      </c>
    </row>
    <row r="511" spans="1:7" ht="15.75" x14ac:dyDescent="0.25">
      <c r="A511" s="42">
        <v>10263</v>
      </c>
      <c r="B511" s="44"/>
      <c r="C511" s="44">
        <v>0</v>
      </c>
      <c r="D511" s="44">
        <v>0</v>
      </c>
      <c r="E511" s="41">
        <v>45597</v>
      </c>
      <c r="F511" s="41">
        <v>45626</v>
      </c>
      <c r="G511" s="41">
        <v>45656</v>
      </c>
    </row>
    <row r="512" spans="1:7" ht="15.75" x14ac:dyDescent="0.2">
      <c r="A512" s="38">
        <v>10262</v>
      </c>
      <c r="B512" s="40"/>
      <c r="C512" s="40">
        <v>0</v>
      </c>
      <c r="D512" s="40">
        <v>0</v>
      </c>
      <c r="E512" s="41">
        <v>45597</v>
      </c>
      <c r="F512" s="41">
        <v>45626</v>
      </c>
      <c r="G512" s="41">
        <v>45640</v>
      </c>
    </row>
    <row r="513" spans="1:7" ht="15.75" x14ac:dyDescent="0.25">
      <c r="A513" s="42">
        <v>10214</v>
      </c>
      <c r="B513" s="44"/>
      <c r="C513" s="44">
        <v>0</v>
      </c>
      <c r="D513" s="44">
        <v>0</v>
      </c>
      <c r="E513" s="41">
        <v>45597</v>
      </c>
      <c r="F513" s="41">
        <v>45626</v>
      </c>
      <c r="G513" s="41">
        <v>45656</v>
      </c>
    </row>
    <row r="514" spans="1:7" ht="15.75" x14ac:dyDescent="0.2">
      <c r="A514" s="38">
        <v>10239</v>
      </c>
      <c r="B514" s="40"/>
      <c r="C514" s="40">
        <v>0</v>
      </c>
      <c r="D514" s="40">
        <v>0</v>
      </c>
      <c r="E514" s="41">
        <v>45597</v>
      </c>
      <c r="F514" s="41">
        <v>45626</v>
      </c>
      <c r="G514" s="41">
        <v>45656</v>
      </c>
    </row>
    <row r="515" spans="1:7" ht="15.75" x14ac:dyDescent="0.25">
      <c r="A515" s="42">
        <v>10236</v>
      </c>
      <c r="B515" s="44"/>
      <c r="C515" s="44">
        <v>0</v>
      </c>
      <c r="D515" s="44">
        <v>0</v>
      </c>
      <c r="E515" s="41">
        <v>45597</v>
      </c>
      <c r="F515" s="41">
        <v>45626</v>
      </c>
      <c r="G515" s="41">
        <v>45656</v>
      </c>
    </row>
    <row r="516" spans="1:7" ht="15.75" x14ac:dyDescent="0.2">
      <c r="A516" s="38">
        <v>10247</v>
      </c>
      <c r="B516" s="40"/>
      <c r="C516" s="40">
        <v>0</v>
      </c>
      <c r="D516" s="40">
        <v>0</v>
      </c>
      <c r="E516" s="41">
        <v>45597</v>
      </c>
      <c r="F516" s="41">
        <v>45626</v>
      </c>
      <c r="G516" s="41">
        <v>45633</v>
      </c>
    </row>
    <row r="517" spans="1:7" ht="15.75" x14ac:dyDescent="0.25">
      <c r="A517" s="42">
        <v>10225</v>
      </c>
      <c r="B517" s="44"/>
      <c r="C517" s="44">
        <v>0</v>
      </c>
      <c r="D517" s="44">
        <v>0</v>
      </c>
      <c r="E517" s="41">
        <v>45597</v>
      </c>
      <c r="F517" s="41">
        <v>45626</v>
      </c>
      <c r="G517" s="41">
        <v>45656</v>
      </c>
    </row>
    <row r="518" spans="1:7" ht="15.75" x14ac:dyDescent="0.2">
      <c r="A518" s="38">
        <v>10261</v>
      </c>
      <c r="B518" s="40"/>
      <c r="C518" s="40">
        <v>0</v>
      </c>
      <c r="D518" s="40"/>
      <c r="E518" s="41">
        <v>45597</v>
      </c>
      <c r="F518" s="41">
        <v>45626</v>
      </c>
      <c r="G518" s="41">
        <v>45671</v>
      </c>
    </row>
    <row r="519" spans="1:7" ht="15.75" x14ac:dyDescent="0.25">
      <c r="A519" s="42">
        <v>10250</v>
      </c>
      <c r="B519" s="44"/>
      <c r="C519" s="44">
        <v>0</v>
      </c>
      <c r="D519" s="44">
        <v>0</v>
      </c>
      <c r="E519" s="41">
        <v>45597</v>
      </c>
      <c r="F519" s="41">
        <v>45626</v>
      </c>
      <c r="G519" s="41">
        <v>45656</v>
      </c>
    </row>
    <row r="520" spans="1:7" ht="15.75" x14ac:dyDescent="0.2">
      <c r="A520" s="38">
        <v>10249</v>
      </c>
      <c r="B520" s="40"/>
      <c r="C520" s="40">
        <v>0</v>
      </c>
      <c r="D520" s="40">
        <v>0</v>
      </c>
      <c r="E520" s="41">
        <v>45597</v>
      </c>
      <c r="F520" s="41">
        <v>45626</v>
      </c>
      <c r="G520" s="41">
        <v>45647</v>
      </c>
    </row>
    <row r="521" spans="1:7" ht="15.75" x14ac:dyDescent="0.25">
      <c r="A521" s="42">
        <v>10139</v>
      </c>
      <c r="B521" s="44"/>
      <c r="C521" s="44">
        <v>0</v>
      </c>
      <c r="D521" s="44">
        <v>0</v>
      </c>
      <c r="E521" s="41">
        <v>45597</v>
      </c>
      <c r="F521" s="41">
        <v>45626</v>
      </c>
      <c r="G521" s="41">
        <v>45671</v>
      </c>
    </row>
    <row r="522" spans="1:7" ht="15.75" x14ac:dyDescent="0.2">
      <c r="A522" s="38">
        <v>10190</v>
      </c>
      <c r="B522" s="40"/>
      <c r="C522" s="40">
        <v>0</v>
      </c>
      <c r="D522" s="40">
        <v>0</v>
      </c>
      <c r="E522" s="41">
        <v>45597</v>
      </c>
      <c r="F522" s="41">
        <v>45626</v>
      </c>
      <c r="G522" s="41">
        <v>45656</v>
      </c>
    </row>
    <row r="523" spans="1:7" ht="15.75" x14ac:dyDescent="0.25">
      <c r="A523" s="42">
        <v>10097</v>
      </c>
      <c r="B523" s="44"/>
      <c r="C523" s="44">
        <v>0</v>
      </c>
      <c r="D523" s="44">
        <v>0</v>
      </c>
      <c r="E523" s="41">
        <v>45597</v>
      </c>
      <c r="F523" s="41">
        <v>45626</v>
      </c>
      <c r="G523" s="41">
        <v>45716</v>
      </c>
    </row>
    <row r="524" spans="1:7" ht="15.75" x14ac:dyDescent="0.2">
      <c r="A524" s="38">
        <v>10171</v>
      </c>
      <c r="B524" s="40"/>
      <c r="C524" s="40">
        <v>0</v>
      </c>
      <c r="D524" s="40">
        <v>0</v>
      </c>
      <c r="E524" s="41">
        <v>45597</v>
      </c>
      <c r="F524" s="41">
        <v>45626</v>
      </c>
      <c r="G524" s="41">
        <v>45656</v>
      </c>
    </row>
    <row r="525" spans="1:7" ht="15.75" x14ac:dyDescent="0.25">
      <c r="A525" s="42">
        <v>10233</v>
      </c>
      <c r="B525" s="44"/>
      <c r="C525" s="44">
        <v>0</v>
      </c>
      <c r="D525" s="44">
        <v>0</v>
      </c>
      <c r="E525" s="41">
        <v>45597</v>
      </c>
      <c r="F525" s="41">
        <v>45626</v>
      </c>
      <c r="G525" s="41">
        <v>45641</v>
      </c>
    </row>
    <row r="526" spans="1:7" ht="15.75" x14ac:dyDescent="0.2">
      <c r="A526" s="38">
        <v>10222</v>
      </c>
      <c r="B526" s="40"/>
      <c r="C526" s="40">
        <v>0</v>
      </c>
      <c r="D526" s="40">
        <v>0</v>
      </c>
      <c r="E526" s="41">
        <v>45597</v>
      </c>
      <c r="F526" s="41">
        <v>45626</v>
      </c>
      <c r="G526" s="41">
        <v>45641</v>
      </c>
    </row>
    <row r="527" spans="1:7" ht="15.75" x14ac:dyDescent="0.25">
      <c r="A527" s="42">
        <v>10230</v>
      </c>
      <c r="B527" s="44"/>
      <c r="C527" s="44">
        <v>0</v>
      </c>
      <c r="D527" s="44">
        <v>0</v>
      </c>
      <c r="E527" s="41">
        <v>45597</v>
      </c>
      <c r="F527" s="41">
        <v>45626</v>
      </c>
      <c r="G527" s="41">
        <v>45656</v>
      </c>
    </row>
    <row r="528" spans="1:7" ht="15.75" x14ac:dyDescent="0.2">
      <c r="A528" s="38" t="s">
        <v>80</v>
      </c>
      <c r="B528" s="40">
        <v>1404601.39</v>
      </c>
      <c r="C528" s="40">
        <v>280920.27799999999</v>
      </c>
      <c r="D528" s="40">
        <v>140460.139</v>
      </c>
      <c r="E528" s="41">
        <v>45597</v>
      </c>
      <c r="F528" s="41">
        <v>45626</v>
      </c>
      <c r="G528" s="41">
        <v>45656</v>
      </c>
    </row>
    <row r="529" spans="1:7" ht="15.75" x14ac:dyDescent="0.25">
      <c r="A529" s="42">
        <v>10179</v>
      </c>
      <c r="B529" s="44"/>
      <c r="C529" s="44">
        <v>0</v>
      </c>
      <c r="D529" s="44">
        <v>0</v>
      </c>
      <c r="E529" s="41">
        <v>45597</v>
      </c>
      <c r="F529" s="41">
        <v>45626</v>
      </c>
      <c r="G529" s="41">
        <v>45656</v>
      </c>
    </row>
    <row r="530" spans="1:7" ht="15.75" x14ac:dyDescent="0.2">
      <c r="A530" s="38">
        <v>10183</v>
      </c>
      <c r="B530" s="40"/>
      <c r="C530" s="40">
        <v>0</v>
      </c>
      <c r="D530" s="40">
        <v>0</v>
      </c>
      <c r="E530" s="41">
        <v>45597</v>
      </c>
      <c r="F530" s="41">
        <v>45626</v>
      </c>
      <c r="G530" s="41">
        <v>45656</v>
      </c>
    </row>
    <row r="531" spans="1:7" ht="15.75" x14ac:dyDescent="0.25">
      <c r="A531" s="42">
        <v>10156</v>
      </c>
      <c r="B531" s="44"/>
      <c r="C531" s="44">
        <v>0</v>
      </c>
      <c r="D531" s="44">
        <v>0</v>
      </c>
      <c r="E531" s="41">
        <v>45597</v>
      </c>
      <c r="F531" s="41">
        <v>45626</v>
      </c>
      <c r="G531" s="41">
        <v>45656</v>
      </c>
    </row>
    <row r="532" spans="1:7" ht="15.75" x14ac:dyDescent="0.2">
      <c r="A532" s="38">
        <v>10147</v>
      </c>
      <c r="B532" s="40"/>
      <c r="C532" s="40">
        <v>0</v>
      </c>
      <c r="D532" s="40">
        <v>0</v>
      </c>
      <c r="E532" s="41">
        <v>45597</v>
      </c>
      <c r="F532" s="41">
        <v>45626</v>
      </c>
      <c r="G532" s="41">
        <v>45656</v>
      </c>
    </row>
    <row r="533" spans="1:7" ht="15.75" x14ac:dyDescent="0.25">
      <c r="A533" s="42">
        <v>10168</v>
      </c>
      <c r="B533" s="44"/>
      <c r="C533" s="44">
        <v>0</v>
      </c>
      <c r="D533" s="44">
        <v>0</v>
      </c>
      <c r="E533" s="41">
        <v>45597</v>
      </c>
      <c r="F533" s="41">
        <v>45626</v>
      </c>
      <c r="G533" s="41">
        <v>45656</v>
      </c>
    </row>
    <row r="534" spans="1:7" ht="15.75" x14ac:dyDescent="0.2">
      <c r="A534" s="38">
        <v>10208</v>
      </c>
      <c r="B534" s="40"/>
      <c r="C534" s="40">
        <v>0</v>
      </c>
      <c r="D534" s="40">
        <v>0</v>
      </c>
      <c r="E534" s="41">
        <v>45597</v>
      </c>
      <c r="F534" s="41">
        <v>45626</v>
      </c>
      <c r="G534" s="41">
        <v>45656</v>
      </c>
    </row>
    <row r="535" spans="1:7" ht="15.75" x14ac:dyDescent="0.25">
      <c r="A535" s="42" t="s">
        <v>94</v>
      </c>
      <c r="B535" s="44"/>
      <c r="C535" s="44">
        <v>0</v>
      </c>
      <c r="D535" s="44">
        <v>0</v>
      </c>
      <c r="E535" s="41">
        <v>45597</v>
      </c>
      <c r="F535" s="41">
        <v>45626</v>
      </c>
      <c r="G535" s="41">
        <v>45656</v>
      </c>
    </row>
    <row r="536" spans="1:7" ht="15.75" x14ac:dyDescent="0.2">
      <c r="A536" s="38">
        <v>10248</v>
      </c>
      <c r="B536" s="40"/>
      <c r="C536" s="40">
        <v>0</v>
      </c>
      <c r="D536" s="40">
        <v>0</v>
      </c>
      <c r="E536" s="41">
        <v>45597</v>
      </c>
      <c r="F536" s="41">
        <v>45626</v>
      </c>
      <c r="G536" s="41">
        <v>45656</v>
      </c>
    </row>
    <row r="537" spans="1:7" ht="15.75" x14ac:dyDescent="0.25">
      <c r="A537" s="42">
        <v>10229</v>
      </c>
      <c r="B537" s="44"/>
      <c r="C537" s="44"/>
      <c r="D537" s="44"/>
      <c r="E537" s="41">
        <v>45597</v>
      </c>
      <c r="F537" s="41">
        <v>45626</v>
      </c>
      <c r="G537" s="41">
        <v>45656</v>
      </c>
    </row>
    <row r="538" spans="1:7" ht="15.75" x14ac:dyDescent="0.2">
      <c r="A538" s="38">
        <v>10238</v>
      </c>
      <c r="B538" s="40"/>
      <c r="C538" s="40">
        <v>0</v>
      </c>
      <c r="D538" s="40">
        <v>0</v>
      </c>
      <c r="E538" s="41">
        <v>45597</v>
      </c>
      <c r="F538" s="41">
        <v>45626</v>
      </c>
      <c r="G538" s="41">
        <v>45641</v>
      </c>
    </row>
    <row r="539" spans="1:7" ht="15.75" x14ac:dyDescent="0.25">
      <c r="A539" s="45">
        <v>10264</v>
      </c>
      <c r="B539" s="44">
        <v>10981441.600000001</v>
      </c>
      <c r="C539" s="44">
        <v>3294432.4800000004</v>
      </c>
      <c r="D539" s="44">
        <v>1098144.1600000001</v>
      </c>
      <c r="E539" s="41">
        <v>45597</v>
      </c>
      <c r="F539" s="41">
        <v>45626</v>
      </c>
      <c r="G539" s="41">
        <v>45656</v>
      </c>
    </row>
    <row r="540" spans="1:7" ht="15.75" x14ac:dyDescent="0.2">
      <c r="A540" s="38">
        <v>10265</v>
      </c>
      <c r="B540" s="40">
        <v>8994603.5999999996</v>
      </c>
      <c r="C540" s="40">
        <v>2698381.0799999996</v>
      </c>
      <c r="D540" s="40">
        <v>899460.36</v>
      </c>
      <c r="E540" s="41">
        <v>45597</v>
      </c>
      <c r="F540" s="41">
        <v>45626</v>
      </c>
      <c r="G540" s="41">
        <v>45656</v>
      </c>
    </row>
    <row r="541" spans="1:7" ht="15.75" x14ac:dyDescent="0.25">
      <c r="A541" s="42">
        <v>10077</v>
      </c>
      <c r="B541" s="44"/>
      <c r="C541" s="44">
        <v>0</v>
      </c>
      <c r="D541" s="44">
        <v>0</v>
      </c>
      <c r="E541" s="41">
        <v>45627</v>
      </c>
      <c r="F541" s="41">
        <v>45657</v>
      </c>
      <c r="G541" s="41">
        <v>45664</v>
      </c>
    </row>
    <row r="542" spans="1:7" ht="15.75" x14ac:dyDescent="0.2">
      <c r="A542" s="38">
        <v>10137</v>
      </c>
      <c r="B542" s="40"/>
      <c r="C542" s="40"/>
      <c r="D542" s="40">
        <v>0</v>
      </c>
      <c r="E542" s="41">
        <v>45627</v>
      </c>
      <c r="F542" s="41">
        <v>45657</v>
      </c>
      <c r="G542" s="41">
        <v>45687</v>
      </c>
    </row>
    <row r="543" spans="1:7" ht="15.75" x14ac:dyDescent="0.25">
      <c r="A543" s="42">
        <v>10245</v>
      </c>
      <c r="B543" s="44"/>
      <c r="C543" s="44">
        <v>0</v>
      </c>
      <c r="D543" s="44">
        <v>0</v>
      </c>
      <c r="E543" s="41">
        <v>45627</v>
      </c>
      <c r="F543" s="41">
        <v>45657</v>
      </c>
      <c r="G543" s="41">
        <v>45672</v>
      </c>
    </row>
    <row r="544" spans="1:7" ht="15.75" x14ac:dyDescent="0.2">
      <c r="A544" s="38">
        <v>10251</v>
      </c>
      <c r="B544" s="40"/>
      <c r="C544" s="40">
        <v>0</v>
      </c>
      <c r="D544" s="40">
        <v>0</v>
      </c>
      <c r="E544" s="41">
        <v>45627</v>
      </c>
      <c r="F544" s="41">
        <v>45657</v>
      </c>
      <c r="G544" s="41">
        <v>45747</v>
      </c>
    </row>
    <row r="545" spans="1:7" ht="15.75" x14ac:dyDescent="0.25">
      <c r="A545" s="42">
        <v>10240</v>
      </c>
      <c r="B545" s="44"/>
      <c r="C545" s="44">
        <v>0</v>
      </c>
      <c r="D545" s="44"/>
      <c r="E545" s="41">
        <v>45627</v>
      </c>
      <c r="F545" s="41">
        <v>45657</v>
      </c>
      <c r="G545" s="41">
        <v>45664</v>
      </c>
    </row>
    <row r="546" spans="1:7" ht="15.75" x14ac:dyDescent="0.2">
      <c r="A546" s="38">
        <v>10012</v>
      </c>
      <c r="B546" s="40"/>
      <c r="C546" s="40">
        <v>0</v>
      </c>
      <c r="D546" s="40">
        <v>0</v>
      </c>
      <c r="E546" s="41">
        <v>45627</v>
      </c>
      <c r="F546" s="41">
        <v>45657</v>
      </c>
      <c r="G546" s="41">
        <v>45687</v>
      </c>
    </row>
    <row r="547" spans="1:7" ht="15.75" x14ac:dyDescent="0.25">
      <c r="A547" s="42">
        <v>10138</v>
      </c>
      <c r="B547" s="44"/>
      <c r="C547" s="44">
        <v>0</v>
      </c>
      <c r="D547" s="44">
        <v>0</v>
      </c>
      <c r="E547" s="41">
        <v>45627</v>
      </c>
      <c r="F547" s="41">
        <v>45657</v>
      </c>
      <c r="G547" s="41">
        <v>45664</v>
      </c>
    </row>
    <row r="548" spans="1:7" ht="15.75" x14ac:dyDescent="0.2">
      <c r="A548" s="38">
        <v>10088</v>
      </c>
      <c r="B548" s="40"/>
      <c r="C548" s="40"/>
      <c r="D548" s="40">
        <v>0</v>
      </c>
      <c r="E548" s="41">
        <v>45627</v>
      </c>
      <c r="F548" s="41">
        <v>45657</v>
      </c>
      <c r="G548" s="41">
        <v>45687</v>
      </c>
    </row>
    <row r="549" spans="1:7" ht="15.75" x14ac:dyDescent="0.25">
      <c r="A549" s="42">
        <v>10088</v>
      </c>
      <c r="B549" s="44"/>
      <c r="C549" s="44"/>
      <c r="D549" s="44">
        <v>0</v>
      </c>
      <c r="E549" s="41">
        <v>45627</v>
      </c>
      <c r="F549" s="41">
        <v>45657</v>
      </c>
      <c r="G549" s="41">
        <v>45687</v>
      </c>
    </row>
    <row r="550" spans="1:7" ht="15.75" x14ac:dyDescent="0.2">
      <c r="A550" s="38">
        <v>10256</v>
      </c>
      <c r="B550" s="40"/>
      <c r="C550" s="40">
        <v>0</v>
      </c>
      <c r="D550" s="40">
        <v>0</v>
      </c>
      <c r="E550" s="41">
        <v>45627</v>
      </c>
      <c r="F550" s="41">
        <v>45657</v>
      </c>
      <c r="G550" s="41">
        <v>45671</v>
      </c>
    </row>
    <row r="551" spans="1:7" ht="15.75" x14ac:dyDescent="0.25">
      <c r="A551" s="42">
        <v>10080</v>
      </c>
      <c r="B551" s="44"/>
      <c r="C551" s="44">
        <v>0</v>
      </c>
      <c r="D551" s="44">
        <v>0</v>
      </c>
      <c r="E551" s="41">
        <v>45627</v>
      </c>
      <c r="F551" s="41">
        <v>45657</v>
      </c>
      <c r="G551" s="41">
        <v>45747</v>
      </c>
    </row>
    <row r="552" spans="1:7" ht="15.75" x14ac:dyDescent="0.2">
      <c r="A552" s="38">
        <v>10241</v>
      </c>
      <c r="B552" s="40"/>
      <c r="C552" s="40">
        <v>0</v>
      </c>
      <c r="D552" s="40">
        <v>0</v>
      </c>
      <c r="E552" s="41">
        <v>45627</v>
      </c>
      <c r="F552" s="41">
        <v>45657</v>
      </c>
      <c r="G552" s="41">
        <v>45672</v>
      </c>
    </row>
    <row r="553" spans="1:7" ht="15.75" x14ac:dyDescent="0.25">
      <c r="A553" s="42">
        <v>10219</v>
      </c>
      <c r="B553" s="44">
        <v>831414.3</v>
      </c>
      <c r="C553" s="44">
        <v>207853.57500000001</v>
      </c>
      <c r="D553" s="44">
        <v>83141.430000000008</v>
      </c>
      <c r="E553" s="41">
        <v>45627</v>
      </c>
      <c r="F553" s="41">
        <v>45657</v>
      </c>
      <c r="G553" s="41">
        <v>45687</v>
      </c>
    </row>
    <row r="554" spans="1:7" ht="15.75" x14ac:dyDescent="0.2">
      <c r="A554" s="38">
        <v>10254</v>
      </c>
      <c r="B554" s="40">
        <v>1292078.6370000001</v>
      </c>
      <c r="C554" s="40">
        <v>258415.72740000003</v>
      </c>
      <c r="D554" s="40">
        <v>129207.86370000002</v>
      </c>
      <c r="E554" s="41">
        <v>45627</v>
      </c>
      <c r="F554" s="41">
        <v>45657</v>
      </c>
      <c r="G554" s="41">
        <v>45702</v>
      </c>
    </row>
    <row r="555" spans="1:7" ht="15.75" x14ac:dyDescent="0.25">
      <c r="A555" s="42">
        <v>10253</v>
      </c>
      <c r="B555" s="44"/>
      <c r="C555" s="44">
        <v>0</v>
      </c>
      <c r="D555" s="44">
        <v>0</v>
      </c>
      <c r="E555" s="41">
        <v>45627</v>
      </c>
      <c r="F555" s="41">
        <v>45657</v>
      </c>
      <c r="G555" s="41">
        <v>45702</v>
      </c>
    </row>
    <row r="556" spans="1:7" ht="15.75" x14ac:dyDescent="0.2">
      <c r="A556" s="38">
        <v>10234</v>
      </c>
      <c r="B556" s="40"/>
      <c r="C556" s="40">
        <v>0</v>
      </c>
      <c r="D556" s="40">
        <v>0</v>
      </c>
      <c r="E556" s="41">
        <v>45627</v>
      </c>
      <c r="F556" s="41">
        <v>45657</v>
      </c>
      <c r="G556" s="41">
        <v>45687</v>
      </c>
    </row>
    <row r="557" spans="1:7" ht="15.75" x14ac:dyDescent="0.25">
      <c r="A557" s="42" t="s">
        <v>37</v>
      </c>
      <c r="B557" s="44">
        <v>1750000</v>
      </c>
      <c r="C557" s="44"/>
      <c r="D557" s="44"/>
      <c r="E557" s="41">
        <v>45627</v>
      </c>
      <c r="F557" s="41">
        <v>45657</v>
      </c>
      <c r="G557" s="41">
        <v>45687</v>
      </c>
    </row>
    <row r="558" spans="1:7" ht="15.75" x14ac:dyDescent="0.2">
      <c r="A558" s="38">
        <v>10134</v>
      </c>
      <c r="B558" s="40"/>
      <c r="C558" s="40">
        <v>0</v>
      </c>
      <c r="D558" s="40">
        <v>0</v>
      </c>
      <c r="E558" s="41">
        <v>45627</v>
      </c>
      <c r="F558" s="41">
        <v>45657</v>
      </c>
      <c r="G558" s="41">
        <v>45702</v>
      </c>
    </row>
    <row r="559" spans="1:7" ht="15.75" x14ac:dyDescent="0.25">
      <c r="A559" s="42">
        <v>10259</v>
      </c>
      <c r="B559" s="44">
        <v>224914</v>
      </c>
      <c r="C559" s="44">
        <v>22491.4</v>
      </c>
      <c r="D559" s="44">
        <v>2249.1400000000003</v>
      </c>
      <c r="E559" s="41">
        <v>45627</v>
      </c>
      <c r="F559" s="41">
        <v>45657</v>
      </c>
      <c r="G559" s="41">
        <v>45687</v>
      </c>
    </row>
    <row r="560" spans="1:7" ht="15.75" x14ac:dyDescent="0.2">
      <c r="A560" s="38">
        <v>10263</v>
      </c>
      <c r="B560" s="40"/>
      <c r="C560" s="40">
        <v>0</v>
      </c>
      <c r="D560" s="40">
        <v>0</v>
      </c>
      <c r="E560" s="41">
        <v>45627</v>
      </c>
      <c r="F560" s="41">
        <v>45657</v>
      </c>
      <c r="G560" s="41">
        <v>45687</v>
      </c>
    </row>
    <row r="561" spans="1:7" ht="15.75" x14ac:dyDescent="0.25">
      <c r="A561" s="42">
        <v>10262</v>
      </c>
      <c r="B561" s="44"/>
      <c r="C561" s="44">
        <v>0</v>
      </c>
      <c r="D561" s="44">
        <v>0</v>
      </c>
      <c r="E561" s="41">
        <v>45627</v>
      </c>
      <c r="F561" s="41">
        <v>45657</v>
      </c>
      <c r="G561" s="41">
        <v>45671</v>
      </c>
    </row>
    <row r="562" spans="1:7" ht="15.75" x14ac:dyDescent="0.2">
      <c r="A562" s="38">
        <v>10214</v>
      </c>
      <c r="B562" s="40"/>
      <c r="C562" s="40">
        <v>0</v>
      </c>
      <c r="D562" s="40">
        <v>0</v>
      </c>
      <c r="E562" s="41">
        <v>45627</v>
      </c>
      <c r="F562" s="41">
        <v>45657</v>
      </c>
      <c r="G562" s="41">
        <v>45687</v>
      </c>
    </row>
    <row r="563" spans="1:7" ht="15.75" x14ac:dyDescent="0.25">
      <c r="A563" s="42">
        <v>10239</v>
      </c>
      <c r="B563" s="44"/>
      <c r="C563" s="44">
        <v>0</v>
      </c>
      <c r="D563" s="44">
        <v>0</v>
      </c>
      <c r="E563" s="41">
        <v>45627</v>
      </c>
      <c r="F563" s="41">
        <v>45657</v>
      </c>
      <c r="G563" s="41">
        <v>45687</v>
      </c>
    </row>
    <row r="564" spans="1:7" ht="15.75" x14ac:dyDescent="0.2">
      <c r="A564" s="38">
        <v>10236</v>
      </c>
      <c r="B564" s="40"/>
      <c r="C564" s="40">
        <v>0</v>
      </c>
      <c r="D564" s="40">
        <v>0</v>
      </c>
      <c r="E564" s="41">
        <v>45627</v>
      </c>
      <c r="F564" s="41">
        <v>45657</v>
      </c>
      <c r="G564" s="41">
        <v>45687</v>
      </c>
    </row>
    <row r="565" spans="1:7" ht="15.75" x14ac:dyDescent="0.25">
      <c r="A565" s="42">
        <v>10247</v>
      </c>
      <c r="B565" s="44"/>
      <c r="C565" s="44">
        <v>0</v>
      </c>
      <c r="D565" s="44">
        <v>0</v>
      </c>
      <c r="E565" s="41">
        <v>45627</v>
      </c>
      <c r="F565" s="41">
        <v>45657</v>
      </c>
      <c r="G565" s="41">
        <v>45664</v>
      </c>
    </row>
    <row r="566" spans="1:7" ht="15.75" x14ac:dyDescent="0.2">
      <c r="A566" s="38">
        <v>10225</v>
      </c>
      <c r="B566" s="40"/>
      <c r="C566" s="40">
        <v>0</v>
      </c>
      <c r="D566" s="40">
        <v>0</v>
      </c>
      <c r="E566" s="41">
        <v>45627</v>
      </c>
      <c r="F566" s="41">
        <v>45657</v>
      </c>
      <c r="G566" s="41">
        <v>45687</v>
      </c>
    </row>
    <row r="567" spans="1:7" ht="15.75" x14ac:dyDescent="0.25">
      <c r="A567" s="42">
        <v>10261</v>
      </c>
      <c r="B567" s="44"/>
      <c r="C567" s="44">
        <v>0</v>
      </c>
      <c r="D567" s="44"/>
      <c r="E567" s="41">
        <v>45627</v>
      </c>
      <c r="F567" s="41">
        <v>45657</v>
      </c>
      <c r="G567" s="41">
        <v>45702</v>
      </c>
    </row>
    <row r="568" spans="1:7" ht="15.75" x14ac:dyDescent="0.2">
      <c r="A568" s="38">
        <v>10250</v>
      </c>
      <c r="B568" s="40"/>
      <c r="C568" s="40">
        <v>0</v>
      </c>
      <c r="D568" s="40">
        <v>0</v>
      </c>
      <c r="E568" s="41">
        <v>45627</v>
      </c>
      <c r="F568" s="41">
        <v>45657</v>
      </c>
      <c r="G568" s="41">
        <v>45687</v>
      </c>
    </row>
    <row r="569" spans="1:7" ht="15.75" x14ac:dyDescent="0.25">
      <c r="A569" s="42">
        <v>10249</v>
      </c>
      <c r="B569" s="44"/>
      <c r="C569" s="44">
        <v>0</v>
      </c>
      <c r="D569" s="44">
        <v>0</v>
      </c>
      <c r="E569" s="41">
        <v>45627</v>
      </c>
      <c r="F569" s="41">
        <v>45657</v>
      </c>
      <c r="G569" s="41">
        <v>45678</v>
      </c>
    </row>
    <row r="570" spans="1:7" ht="15.75" x14ac:dyDescent="0.2">
      <c r="A570" s="38">
        <v>10139</v>
      </c>
      <c r="B570" s="40"/>
      <c r="C570" s="40">
        <v>0</v>
      </c>
      <c r="D570" s="40">
        <v>0</v>
      </c>
      <c r="E570" s="41">
        <v>45627</v>
      </c>
      <c r="F570" s="41">
        <v>45657</v>
      </c>
      <c r="G570" s="41">
        <v>45702</v>
      </c>
    </row>
    <row r="571" spans="1:7" ht="15.75" x14ac:dyDescent="0.25">
      <c r="A571" s="42">
        <v>10190</v>
      </c>
      <c r="B571" s="44"/>
      <c r="C571" s="44">
        <v>0</v>
      </c>
      <c r="D571" s="44">
        <v>0</v>
      </c>
      <c r="E571" s="41">
        <v>45627</v>
      </c>
      <c r="F571" s="41">
        <v>45657</v>
      </c>
      <c r="G571" s="41">
        <v>45687</v>
      </c>
    </row>
    <row r="572" spans="1:7" ht="15.75" x14ac:dyDescent="0.2">
      <c r="A572" s="38">
        <v>10097</v>
      </c>
      <c r="B572" s="40"/>
      <c r="C572" s="40">
        <v>0</v>
      </c>
      <c r="D572" s="40">
        <v>0</v>
      </c>
      <c r="E572" s="41">
        <v>45627</v>
      </c>
      <c r="F572" s="41">
        <v>45657</v>
      </c>
      <c r="G572" s="41">
        <v>45747</v>
      </c>
    </row>
    <row r="573" spans="1:7" ht="15.75" x14ac:dyDescent="0.25">
      <c r="A573" s="42">
        <v>10171</v>
      </c>
      <c r="B573" s="44"/>
      <c r="C573" s="44">
        <v>0</v>
      </c>
      <c r="D573" s="44">
        <v>0</v>
      </c>
      <c r="E573" s="41">
        <v>45627</v>
      </c>
      <c r="F573" s="41">
        <v>45657</v>
      </c>
      <c r="G573" s="41">
        <v>45687</v>
      </c>
    </row>
    <row r="574" spans="1:7" ht="15.75" x14ac:dyDescent="0.2">
      <c r="A574" s="38">
        <v>10233</v>
      </c>
      <c r="B574" s="40"/>
      <c r="C574" s="40">
        <v>0</v>
      </c>
      <c r="D574" s="40">
        <v>0</v>
      </c>
      <c r="E574" s="41">
        <v>45627</v>
      </c>
      <c r="F574" s="41">
        <v>45657</v>
      </c>
      <c r="G574" s="41">
        <v>45672</v>
      </c>
    </row>
    <row r="575" spans="1:7" ht="15.75" x14ac:dyDescent="0.25">
      <c r="A575" s="42">
        <v>10222</v>
      </c>
      <c r="B575" s="44"/>
      <c r="C575" s="44">
        <v>0</v>
      </c>
      <c r="D575" s="44">
        <v>0</v>
      </c>
      <c r="E575" s="41">
        <v>45627</v>
      </c>
      <c r="F575" s="41">
        <v>45657</v>
      </c>
      <c r="G575" s="41">
        <v>45672</v>
      </c>
    </row>
    <row r="576" spans="1:7" ht="15.75" x14ac:dyDescent="0.2">
      <c r="A576" s="38">
        <v>10230</v>
      </c>
      <c r="B576" s="40"/>
      <c r="C576" s="40">
        <v>0</v>
      </c>
      <c r="D576" s="40">
        <v>0</v>
      </c>
      <c r="E576" s="41">
        <v>45627</v>
      </c>
      <c r="F576" s="41">
        <v>45657</v>
      </c>
      <c r="G576" s="41">
        <v>45687</v>
      </c>
    </row>
    <row r="577" spans="1:7" ht="15.75" x14ac:dyDescent="0.25">
      <c r="A577" s="42" t="s">
        <v>80</v>
      </c>
      <c r="B577" s="44">
        <v>7840830.29</v>
      </c>
      <c r="C577" s="44">
        <v>1568166.0580000002</v>
      </c>
      <c r="D577" s="44">
        <v>784083.0290000001</v>
      </c>
      <c r="E577" s="41">
        <v>45627</v>
      </c>
      <c r="F577" s="41">
        <v>45657</v>
      </c>
      <c r="G577" s="41">
        <v>45687</v>
      </c>
    </row>
    <row r="578" spans="1:7" ht="15.75" x14ac:dyDescent="0.2">
      <c r="A578" s="38">
        <v>10179</v>
      </c>
      <c r="B578" s="40"/>
      <c r="C578" s="40">
        <v>0</v>
      </c>
      <c r="D578" s="40">
        <v>0</v>
      </c>
      <c r="E578" s="41">
        <v>45627</v>
      </c>
      <c r="F578" s="41">
        <v>45657</v>
      </c>
      <c r="G578" s="41">
        <v>45687</v>
      </c>
    </row>
    <row r="579" spans="1:7" ht="15.75" x14ac:dyDescent="0.25">
      <c r="A579" s="42">
        <v>10183</v>
      </c>
      <c r="B579" s="44"/>
      <c r="C579" s="44">
        <v>0</v>
      </c>
      <c r="D579" s="44">
        <v>0</v>
      </c>
      <c r="E579" s="41">
        <v>45627</v>
      </c>
      <c r="F579" s="41">
        <v>45657</v>
      </c>
      <c r="G579" s="41">
        <v>45687</v>
      </c>
    </row>
    <row r="580" spans="1:7" ht="15.75" x14ac:dyDescent="0.2">
      <c r="A580" s="38">
        <v>10156</v>
      </c>
      <c r="B580" s="40"/>
      <c r="C580" s="40">
        <v>0</v>
      </c>
      <c r="D580" s="40">
        <v>0</v>
      </c>
      <c r="E580" s="41">
        <v>45627</v>
      </c>
      <c r="F580" s="41">
        <v>45657</v>
      </c>
      <c r="G580" s="41">
        <v>45687</v>
      </c>
    </row>
    <row r="581" spans="1:7" ht="15.75" x14ac:dyDescent="0.25">
      <c r="A581" s="42">
        <v>10147</v>
      </c>
      <c r="B581" s="44"/>
      <c r="C581" s="44">
        <v>0</v>
      </c>
      <c r="D581" s="44">
        <v>0</v>
      </c>
      <c r="E581" s="41">
        <v>45627</v>
      </c>
      <c r="F581" s="41">
        <v>45657</v>
      </c>
      <c r="G581" s="41">
        <v>45687</v>
      </c>
    </row>
    <row r="582" spans="1:7" ht="15.75" x14ac:dyDescent="0.2">
      <c r="A582" s="38">
        <v>10168</v>
      </c>
      <c r="B582" s="40"/>
      <c r="C582" s="40">
        <v>0</v>
      </c>
      <c r="D582" s="40">
        <v>0</v>
      </c>
      <c r="E582" s="41">
        <v>45627</v>
      </c>
      <c r="F582" s="41">
        <v>45657</v>
      </c>
      <c r="G582" s="41">
        <v>45687</v>
      </c>
    </row>
    <row r="583" spans="1:7" ht="15.75" x14ac:dyDescent="0.25">
      <c r="A583" s="42">
        <v>10208</v>
      </c>
      <c r="B583" s="44"/>
      <c r="C583" s="44">
        <v>0</v>
      </c>
      <c r="D583" s="44">
        <v>0</v>
      </c>
      <c r="E583" s="41">
        <v>45627</v>
      </c>
      <c r="F583" s="41">
        <v>45657</v>
      </c>
      <c r="G583" s="41">
        <v>45687</v>
      </c>
    </row>
    <row r="584" spans="1:7" ht="15.75" x14ac:dyDescent="0.2">
      <c r="A584" s="38" t="s">
        <v>94</v>
      </c>
      <c r="B584" s="40"/>
      <c r="C584" s="40">
        <v>0</v>
      </c>
      <c r="D584" s="40">
        <v>0</v>
      </c>
      <c r="E584" s="41">
        <v>45627</v>
      </c>
      <c r="F584" s="41">
        <v>45657</v>
      </c>
      <c r="G584" s="41">
        <v>45687</v>
      </c>
    </row>
    <row r="585" spans="1:7" ht="15.75" x14ac:dyDescent="0.25">
      <c r="A585" s="42">
        <v>10248</v>
      </c>
      <c r="B585" s="44"/>
      <c r="C585" s="44">
        <v>0</v>
      </c>
      <c r="D585" s="44">
        <v>0</v>
      </c>
      <c r="E585" s="41">
        <v>45627</v>
      </c>
      <c r="F585" s="41">
        <v>45657</v>
      </c>
      <c r="G585" s="41">
        <v>45687</v>
      </c>
    </row>
    <row r="586" spans="1:7" ht="15.75" x14ac:dyDescent="0.2">
      <c r="A586" s="38">
        <v>10229</v>
      </c>
      <c r="B586" s="40"/>
      <c r="C586" s="40"/>
      <c r="D586" s="40"/>
      <c r="E586" s="41">
        <v>45627</v>
      </c>
      <c r="F586" s="41">
        <v>45657</v>
      </c>
      <c r="G586" s="41">
        <v>45687</v>
      </c>
    </row>
    <row r="587" spans="1:7" ht="15.75" x14ac:dyDescent="0.25">
      <c r="A587" s="42">
        <v>10238</v>
      </c>
      <c r="B587" s="44"/>
      <c r="C587" s="44">
        <v>0</v>
      </c>
      <c r="D587" s="44">
        <v>0</v>
      </c>
      <c r="E587" s="41">
        <v>45627</v>
      </c>
      <c r="F587" s="41">
        <v>45657</v>
      </c>
      <c r="G587" s="41">
        <v>45672</v>
      </c>
    </row>
    <row r="588" spans="1:7" ht="15.75" x14ac:dyDescent="0.2">
      <c r="A588" s="46">
        <v>10264</v>
      </c>
      <c r="B588" s="40">
        <v>10981441.600000001</v>
      </c>
      <c r="C588" s="40">
        <v>3294432.4800000004</v>
      </c>
      <c r="D588" s="40">
        <v>1098144.1600000001</v>
      </c>
      <c r="E588" s="41">
        <v>45627</v>
      </c>
      <c r="F588" s="41">
        <v>45657</v>
      </c>
      <c r="G588" s="41">
        <v>45687</v>
      </c>
    </row>
    <row r="589" spans="1:7" ht="15.75" x14ac:dyDescent="0.25">
      <c r="A589" s="42">
        <v>10265</v>
      </c>
      <c r="B589" s="44">
        <v>8994603.5999999996</v>
      </c>
      <c r="C589" s="44">
        <v>2698381.0799999996</v>
      </c>
      <c r="D589" s="44">
        <v>899460.36</v>
      </c>
      <c r="E589" s="41">
        <v>45627</v>
      </c>
      <c r="F589" s="41">
        <v>45657</v>
      </c>
      <c r="G589" s="41">
        <v>45687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1E8C4-49B3-4DA8-BBD2-B3EE422A0869}">
  <dimension ref="A1:G196"/>
  <sheetViews>
    <sheetView zoomScale="85" zoomScaleNormal="85" workbookViewId="0">
      <selection activeCell="G1" sqref="G1"/>
    </sheetView>
  </sheetViews>
  <sheetFormatPr defaultRowHeight="14.25" x14ac:dyDescent="0.2"/>
  <cols>
    <col min="1" max="1" width="24.875" style="10" bestFit="1" customWidth="1"/>
    <col min="2" max="3" width="10.375" style="1" bestFit="1" customWidth="1"/>
    <col min="4" max="4" width="10.375" customWidth="1"/>
    <col min="5" max="5" width="17.625" style="1" bestFit="1" customWidth="1"/>
    <col min="6" max="6" width="17.5" style="1" bestFit="1" customWidth="1"/>
    <col min="7" max="7" width="14.875" style="1" bestFit="1" customWidth="1"/>
  </cols>
  <sheetData>
    <row r="1" spans="1:7" ht="17.25" x14ac:dyDescent="0.2">
      <c r="A1" s="36" t="s">
        <v>0</v>
      </c>
      <c r="B1" s="37" t="s">
        <v>190</v>
      </c>
      <c r="C1" s="37" t="s">
        <v>191</v>
      </c>
      <c r="D1" s="37" t="s">
        <v>189</v>
      </c>
      <c r="E1" s="37" t="s">
        <v>105</v>
      </c>
      <c r="F1" s="37" t="s">
        <v>106</v>
      </c>
      <c r="G1" s="37" t="s">
        <v>107</v>
      </c>
    </row>
    <row r="2" spans="1:7" ht="15.75" x14ac:dyDescent="0.2">
      <c r="A2" s="38">
        <v>10077</v>
      </c>
      <c r="B2" s="41">
        <v>45292</v>
      </c>
      <c r="C2" s="41">
        <v>45322</v>
      </c>
      <c r="D2" s="41">
        <v>45329</v>
      </c>
      <c r="E2" s="40">
        <v>190500.6</v>
      </c>
      <c r="F2" s="40">
        <v>38100.120000000003</v>
      </c>
      <c r="G2" s="40">
        <v>19050.060000000001</v>
      </c>
    </row>
    <row r="3" spans="1:7" ht="15.75" x14ac:dyDescent="0.2">
      <c r="A3" s="38">
        <v>10245</v>
      </c>
      <c r="B3" s="41">
        <v>45292</v>
      </c>
      <c r="C3" s="41">
        <v>45322</v>
      </c>
      <c r="D3" s="41">
        <v>45337</v>
      </c>
      <c r="E3" s="40">
        <v>283088.24</v>
      </c>
      <c r="F3" s="40">
        <v>84926.471999999994</v>
      </c>
      <c r="G3" s="40">
        <v>14154.412</v>
      </c>
    </row>
    <row r="4" spans="1:7" ht="15.75" x14ac:dyDescent="0.25">
      <c r="A4" s="42">
        <v>10234</v>
      </c>
      <c r="B4" s="41">
        <v>45292</v>
      </c>
      <c r="C4" s="41">
        <v>45322</v>
      </c>
      <c r="D4" s="41">
        <v>45352</v>
      </c>
      <c r="E4" s="44">
        <v>2150000</v>
      </c>
      <c r="F4" s="44">
        <v>537500</v>
      </c>
      <c r="G4" s="44">
        <v>215000</v>
      </c>
    </row>
    <row r="5" spans="1:7" ht="15.75" x14ac:dyDescent="0.25">
      <c r="A5" s="42">
        <v>10134</v>
      </c>
      <c r="B5" s="41">
        <v>45292</v>
      </c>
      <c r="C5" s="41">
        <v>45322</v>
      </c>
      <c r="D5" s="41">
        <v>45367</v>
      </c>
      <c r="E5" s="44">
        <v>1471830</v>
      </c>
      <c r="F5" s="44">
        <v>441549</v>
      </c>
      <c r="G5" s="44">
        <v>294366</v>
      </c>
    </row>
    <row r="6" spans="1:7" ht="15.75" x14ac:dyDescent="0.25">
      <c r="A6" s="42">
        <v>10263</v>
      </c>
      <c r="B6" s="41">
        <v>45292</v>
      </c>
      <c r="C6" s="41">
        <v>45322</v>
      </c>
      <c r="D6" s="41">
        <v>45352</v>
      </c>
      <c r="E6" s="44">
        <v>4943167</v>
      </c>
      <c r="F6" s="44">
        <v>2471583.5</v>
      </c>
      <c r="G6" s="44">
        <v>494316.7</v>
      </c>
    </row>
    <row r="7" spans="1:7" ht="15.75" x14ac:dyDescent="0.2">
      <c r="A7" s="38">
        <v>10262</v>
      </c>
      <c r="B7" s="41">
        <v>45292</v>
      </c>
      <c r="C7" s="41">
        <v>45322</v>
      </c>
      <c r="D7" s="41">
        <v>45336</v>
      </c>
      <c r="E7" s="40">
        <v>201000</v>
      </c>
      <c r="F7" s="40">
        <v>40200</v>
      </c>
      <c r="G7" s="40">
        <v>10050</v>
      </c>
    </row>
    <row r="8" spans="1:7" ht="15.75" x14ac:dyDescent="0.2">
      <c r="A8" s="38">
        <v>10239</v>
      </c>
      <c r="B8" s="41">
        <v>45292</v>
      </c>
      <c r="C8" s="41">
        <v>45322</v>
      </c>
      <c r="D8" s="41">
        <v>45352</v>
      </c>
      <c r="E8" s="40">
        <v>1116496.7231124281</v>
      </c>
      <c r="F8" s="40">
        <v>279124.18077810702</v>
      </c>
      <c r="G8" s="40">
        <v>111649.67231124282</v>
      </c>
    </row>
    <row r="9" spans="1:7" ht="15.75" x14ac:dyDescent="0.25">
      <c r="A9" s="42">
        <v>10236</v>
      </c>
      <c r="B9" s="41">
        <v>45292</v>
      </c>
      <c r="C9" s="41">
        <v>45322</v>
      </c>
      <c r="D9" s="41">
        <v>45352</v>
      </c>
      <c r="E9" s="44">
        <v>535611.60590769257</v>
      </c>
      <c r="F9" s="44">
        <v>133902.90147692314</v>
      </c>
      <c r="G9" s="44">
        <v>0</v>
      </c>
    </row>
    <row r="10" spans="1:7" ht="15.75" x14ac:dyDescent="0.2">
      <c r="A10" s="38">
        <v>10247</v>
      </c>
      <c r="B10" s="41">
        <v>45292</v>
      </c>
      <c r="C10" s="41">
        <v>45322</v>
      </c>
      <c r="D10" s="41">
        <v>45329</v>
      </c>
      <c r="E10" s="40">
        <v>3205895.0710666664</v>
      </c>
      <c r="F10" s="40">
        <v>641179.01421333337</v>
      </c>
      <c r="G10" s="40">
        <v>320589.50710666669</v>
      </c>
    </row>
    <row r="11" spans="1:7" ht="15.75" x14ac:dyDescent="0.25">
      <c r="A11" s="42">
        <v>10225</v>
      </c>
      <c r="B11" s="41">
        <v>45292</v>
      </c>
      <c r="C11" s="41">
        <v>45322</v>
      </c>
      <c r="D11" s="41">
        <v>45352</v>
      </c>
      <c r="E11" s="44">
        <v>75684.789599999785</v>
      </c>
      <c r="F11" s="44">
        <v>37842.394799999893</v>
      </c>
      <c r="G11" s="44">
        <v>7568.4789599999785</v>
      </c>
    </row>
    <row r="12" spans="1:7" ht="15.75" x14ac:dyDescent="0.25">
      <c r="A12" s="42">
        <v>10139</v>
      </c>
      <c r="B12" s="41">
        <v>45292</v>
      </c>
      <c r="C12" s="41">
        <v>45322</v>
      </c>
      <c r="D12" s="41">
        <v>45367</v>
      </c>
      <c r="E12" s="44">
        <v>2745868.1804844202</v>
      </c>
      <c r="F12" s="44">
        <v>161457.04901248391</v>
      </c>
      <c r="G12" s="44">
        <v>411880.22707266302</v>
      </c>
    </row>
    <row r="13" spans="1:7" ht="15.75" x14ac:dyDescent="0.25">
      <c r="A13" s="42">
        <v>10233</v>
      </c>
      <c r="B13" s="41">
        <v>45292</v>
      </c>
      <c r="C13" s="41">
        <v>45322</v>
      </c>
      <c r="D13" s="41">
        <v>45337</v>
      </c>
      <c r="E13" s="44">
        <v>150000</v>
      </c>
      <c r="F13" s="44">
        <v>0</v>
      </c>
      <c r="G13" s="44">
        <v>0</v>
      </c>
    </row>
    <row r="14" spans="1:7" ht="15.75" x14ac:dyDescent="0.2">
      <c r="A14" s="38">
        <v>10222</v>
      </c>
      <c r="B14" s="41">
        <v>45292</v>
      </c>
      <c r="C14" s="41">
        <v>45322</v>
      </c>
      <c r="D14" s="41">
        <v>45337</v>
      </c>
      <c r="E14" s="40">
        <v>162372.69999999995</v>
      </c>
      <c r="F14" s="40">
        <v>0</v>
      </c>
      <c r="G14" s="40">
        <v>16237.269999999997</v>
      </c>
    </row>
    <row r="15" spans="1:7" ht="15.75" x14ac:dyDescent="0.25">
      <c r="A15" s="42">
        <v>10230</v>
      </c>
      <c r="B15" s="41">
        <v>45292</v>
      </c>
      <c r="C15" s="41">
        <v>45322</v>
      </c>
      <c r="D15" s="41">
        <v>45352</v>
      </c>
      <c r="E15" s="44">
        <v>220000</v>
      </c>
      <c r="F15" s="44">
        <v>0</v>
      </c>
      <c r="G15" s="44">
        <v>22000</v>
      </c>
    </row>
    <row r="16" spans="1:7" ht="15.75" x14ac:dyDescent="0.2">
      <c r="A16" s="38">
        <v>10147</v>
      </c>
      <c r="B16" s="41">
        <v>45292</v>
      </c>
      <c r="C16" s="41">
        <v>45322</v>
      </c>
      <c r="D16" s="41">
        <v>45352</v>
      </c>
      <c r="E16" s="40">
        <v>171006.27</v>
      </c>
      <c r="F16" s="40">
        <v>0</v>
      </c>
      <c r="G16" s="40">
        <v>0</v>
      </c>
    </row>
    <row r="17" spans="1:7" ht="15.75" x14ac:dyDescent="0.2">
      <c r="A17" s="38">
        <v>10248</v>
      </c>
      <c r="B17" s="41">
        <v>45292</v>
      </c>
      <c r="C17" s="41">
        <v>45322</v>
      </c>
      <c r="D17" s="41">
        <v>45352</v>
      </c>
      <c r="E17" s="40">
        <v>3000000</v>
      </c>
      <c r="F17" s="40">
        <v>1500000</v>
      </c>
      <c r="G17" s="40">
        <v>300000</v>
      </c>
    </row>
    <row r="18" spans="1:7" ht="15.75" x14ac:dyDescent="0.25">
      <c r="A18" s="42">
        <v>10077</v>
      </c>
      <c r="B18" s="41">
        <v>45323</v>
      </c>
      <c r="C18" s="41">
        <v>45351</v>
      </c>
      <c r="D18" s="41">
        <v>45358</v>
      </c>
      <c r="E18" s="44">
        <v>122724.67</v>
      </c>
      <c r="F18" s="44">
        <v>24544.934000000001</v>
      </c>
      <c r="G18" s="44">
        <v>12272.467000000001</v>
      </c>
    </row>
    <row r="19" spans="1:7" ht="15.75" x14ac:dyDescent="0.2">
      <c r="A19" s="38">
        <v>10137</v>
      </c>
      <c r="B19" s="41">
        <v>45323</v>
      </c>
      <c r="C19" s="41">
        <v>45351</v>
      </c>
      <c r="D19" s="41">
        <v>45381</v>
      </c>
      <c r="E19" s="40">
        <v>84431</v>
      </c>
      <c r="F19" s="40"/>
      <c r="G19" s="40">
        <v>8443.1</v>
      </c>
    </row>
    <row r="20" spans="1:7" ht="15.75" x14ac:dyDescent="0.25">
      <c r="A20" s="42">
        <v>10245</v>
      </c>
      <c r="B20" s="41">
        <v>45323</v>
      </c>
      <c r="C20" s="41">
        <v>45351</v>
      </c>
      <c r="D20" s="41">
        <v>45366</v>
      </c>
      <c r="E20" s="44">
        <v>628768.05000000005</v>
      </c>
      <c r="F20" s="44">
        <v>188630.41500000001</v>
      </c>
      <c r="G20" s="44">
        <v>31438.402500000004</v>
      </c>
    </row>
    <row r="21" spans="1:7" ht="15.75" x14ac:dyDescent="0.25">
      <c r="A21" s="42">
        <v>10240</v>
      </c>
      <c r="B21" s="41">
        <v>45323</v>
      </c>
      <c r="C21" s="41">
        <v>45351</v>
      </c>
      <c r="D21" s="41">
        <v>45358</v>
      </c>
      <c r="E21" s="44">
        <v>485485</v>
      </c>
      <c r="F21" s="44">
        <v>145645.5</v>
      </c>
      <c r="G21" s="44"/>
    </row>
    <row r="22" spans="1:7" ht="15.75" x14ac:dyDescent="0.2">
      <c r="A22" s="38">
        <v>10088</v>
      </c>
      <c r="B22" s="41">
        <v>45323</v>
      </c>
      <c r="C22" s="41">
        <v>45351</v>
      </c>
      <c r="D22" s="41">
        <v>45381</v>
      </c>
      <c r="E22" s="40">
        <v>250077</v>
      </c>
      <c r="F22" s="40"/>
      <c r="G22" s="40">
        <v>0</v>
      </c>
    </row>
    <row r="23" spans="1:7" ht="15.75" x14ac:dyDescent="0.25">
      <c r="A23" s="42">
        <v>10080</v>
      </c>
      <c r="B23" s="41">
        <v>45323</v>
      </c>
      <c r="C23" s="41">
        <v>45351</v>
      </c>
      <c r="D23" s="41">
        <v>45441</v>
      </c>
      <c r="E23" s="44">
        <v>700000</v>
      </c>
      <c r="F23" s="44">
        <v>280000</v>
      </c>
      <c r="G23" s="44">
        <v>70000</v>
      </c>
    </row>
    <row r="24" spans="1:7" ht="15.75" x14ac:dyDescent="0.2">
      <c r="A24" s="38">
        <v>10241</v>
      </c>
      <c r="B24" s="41">
        <v>45323</v>
      </c>
      <c r="C24" s="41">
        <v>45351</v>
      </c>
      <c r="D24" s="41">
        <v>45366</v>
      </c>
      <c r="E24" s="40">
        <v>134882.40999999992</v>
      </c>
      <c r="F24" s="40">
        <v>0</v>
      </c>
      <c r="G24" s="40">
        <v>0</v>
      </c>
    </row>
    <row r="25" spans="1:7" ht="15.75" x14ac:dyDescent="0.2">
      <c r="A25" s="38">
        <v>10234</v>
      </c>
      <c r="B25" s="41">
        <v>45323</v>
      </c>
      <c r="C25" s="41">
        <v>45351</v>
      </c>
      <c r="D25" s="41">
        <v>45381</v>
      </c>
      <c r="E25" s="40">
        <v>3125000</v>
      </c>
      <c r="F25" s="40">
        <v>781250</v>
      </c>
      <c r="G25" s="40">
        <v>312500</v>
      </c>
    </row>
    <row r="26" spans="1:7" ht="15.75" x14ac:dyDescent="0.2">
      <c r="A26" s="38">
        <v>10134</v>
      </c>
      <c r="B26" s="41">
        <v>45323</v>
      </c>
      <c r="C26" s="41">
        <v>45351</v>
      </c>
      <c r="D26" s="41">
        <v>45396</v>
      </c>
      <c r="E26" s="40">
        <v>1683605</v>
      </c>
      <c r="F26" s="40">
        <v>505081.5</v>
      </c>
      <c r="G26" s="40">
        <v>336721</v>
      </c>
    </row>
    <row r="27" spans="1:7" ht="15.75" x14ac:dyDescent="0.2">
      <c r="A27" s="38">
        <v>10263</v>
      </c>
      <c r="B27" s="41">
        <v>45323</v>
      </c>
      <c r="C27" s="41">
        <v>45351</v>
      </c>
      <c r="D27" s="41">
        <v>45381</v>
      </c>
      <c r="E27" s="40">
        <v>4843167</v>
      </c>
      <c r="F27" s="40">
        <v>2421583.5</v>
      </c>
      <c r="G27" s="40">
        <v>484316.7</v>
      </c>
    </row>
    <row r="28" spans="1:7" ht="15.75" x14ac:dyDescent="0.25">
      <c r="A28" s="42">
        <v>10262</v>
      </c>
      <c r="B28" s="41">
        <v>45323</v>
      </c>
      <c r="C28" s="41">
        <v>45351</v>
      </c>
      <c r="D28" s="41">
        <v>45365</v>
      </c>
      <c r="E28" s="44">
        <v>3082000</v>
      </c>
      <c r="F28" s="44">
        <v>616400</v>
      </c>
      <c r="G28" s="44">
        <v>154100</v>
      </c>
    </row>
    <row r="29" spans="1:7" ht="15.75" x14ac:dyDescent="0.2">
      <c r="A29" s="38">
        <v>10214</v>
      </c>
      <c r="B29" s="41">
        <v>45323</v>
      </c>
      <c r="C29" s="41">
        <v>45351</v>
      </c>
      <c r="D29" s="41">
        <v>45381</v>
      </c>
      <c r="E29" s="40">
        <v>246469.28514780104</v>
      </c>
      <c r="F29" s="40">
        <v>123234.64257390052</v>
      </c>
      <c r="G29" s="40">
        <v>12323.464257390053</v>
      </c>
    </row>
    <row r="30" spans="1:7" ht="15.75" x14ac:dyDescent="0.25">
      <c r="A30" s="42">
        <v>10239</v>
      </c>
      <c r="B30" s="41">
        <v>45323</v>
      </c>
      <c r="C30" s="41">
        <v>45351</v>
      </c>
      <c r="D30" s="41">
        <v>45381</v>
      </c>
      <c r="E30" s="44">
        <v>1190929.8379865899</v>
      </c>
      <c r="F30" s="44">
        <v>297732.45949664747</v>
      </c>
      <c r="G30" s="44">
        <v>119092.983798659</v>
      </c>
    </row>
    <row r="31" spans="1:7" ht="15.75" x14ac:dyDescent="0.2">
      <c r="A31" s="38">
        <v>10236</v>
      </c>
      <c r="B31" s="41">
        <v>45323</v>
      </c>
      <c r="C31" s="41">
        <v>45351</v>
      </c>
      <c r="D31" s="41">
        <v>45381</v>
      </c>
      <c r="E31" s="40">
        <v>535611.60590769257</v>
      </c>
      <c r="F31" s="40">
        <v>133902.90147692314</v>
      </c>
      <c r="G31" s="40">
        <v>0</v>
      </c>
    </row>
    <row r="32" spans="1:7" ht="15.75" x14ac:dyDescent="0.25">
      <c r="A32" s="42">
        <v>10247</v>
      </c>
      <c r="B32" s="41">
        <v>45323</v>
      </c>
      <c r="C32" s="41">
        <v>45351</v>
      </c>
      <c r="D32" s="41">
        <v>45358</v>
      </c>
      <c r="E32" s="44">
        <v>3847074.0852799998</v>
      </c>
      <c r="F32" s="44">
        <v>769414.817056</v>
      </c>
      <c r="G32" s="44">
        <v>384707.408528</v>
      </c>
    </row>
    <row r="33" spans="1:7" ht="15.75" x14ac:dyDescent="0.2">
      <c r="A33" s="38">
        <v>10225</v>
      </c>
      <c r="B33" s="41">
        <v>45323</v>
      </c>
      <c r="C33" s="41">
        <v>45351</v>
      </c>
      <c r="D33" s="41">
        <v>45381</v>
      </c>
      <c r="E33" s="40">
        <v>113527.18040000019</v>
      </c>
      <c r="F33" s="40">
        <v>56763.590200000093</v>
      </c>
      <c r="G33" s="40">
        <v>11352.71804000002</v>
      </c>
    </row>
    <row r="34" spans="1:7" ht="15.75" x14ac:dyDescent="0.2">
      <c r="A34" s="38">
        <v>10139</v>
      </c>
      <c r="B34" s="41">
        <v>45323</v>
      </c>
      <c r="C34" s="41">
        <v>45351</v>
      </c>
      <c r="D34" s="41">
        <v>45396</v>
      </c>
      <c r="E34" s="40">
        <v>2367580.1116389199</v>
      </c>
      <c r="F34" s="40">
        <v>139213.71056436849</v>
      </c>
      <c r="G34" s="40">
        <v>355137.01674583799</v>
      </c>
    </row>
    <row r="35" spans="1:7" ht="15.75" x14ac:dyDescent="0.2">
      <c r="A35" s="38">
        <v>10097</v>
      </c>
      <c r="B35" s="41">
        <v>45323</v>
      </c>
      <c r="C35" s="41">
        <v>45351</v>
      </c>
      <c r="D35" s="41">
        <v>45441</v>
      </c>
      <c r="E35" s="40">
        <v>158442.06</v>
      </c>
      <c r="F35" s="40">
        <v>0</v>
      </c>
      <c r="G35" s="40">
        <v>0</v>
      </c>
    </row>
    <row r="36" spans="1:7" ht="15.75" x14ac:dyDescent="0.2">
      <c r="A36" s="38">
        <v>10233</v>
      </c>
      <c r="B36" s="41">
        <v>45323</v>
      </c>
      <c r="C36" s="41">
        <v>45351</v>
      </c>
      <c r="D36" s="41">
        <v>45366</v>
      </c>
      <c r="E36" s="40">
        <v>465582.58000000007</v>
      </c>
      <c r="F36" s="40">
        <v>0</v>
      </c>
      <c r="G36" s="40">
        <v>0</v>
      </c>
    </row>
    <row r="37" spans="1:7" ht="15.75" x14ac:dyDescent="0.2">
      <c r="A37" s="38">
        <v>10230</v>
      </c>
      <c r="B37" s="41">
        <v>45323</v>
      </c>
      <c r="C37" s="41">
        <v>45351</v>
      </c>
      <c r="D37" s="41">
        <v>45381</v>
      </c>
      <c r="E37" s="40">
        <v>350000</v>
      </c>
      <c r="F37" s="40">
        <v>0</v>
      </c>
      <c r="G37" s="40">
        <v>35000</v>
      </c>
    </row>
    <row r="38" spans="1:7" ht="15.75" x14ac:dyDescent="0.25">
      <c r="A38" s="42">
        <v>10183</v>
      </c>
      <c r="B38" s="41">
        <v>45323</v>
      </c>
      <c r="C38" s="41">
        <v>45351</v>
      </c>
      <c r="D38" s="41">
        <v>45381</v>
      </c>
      <c r="E38" s="44">
        <v>1002554.22</v>
      </c>
      <c r="F38" s="44">
        <v>304375.46119199996</v>
      </c>
      <c r="G38" s="44">
        <v>15218.773059599998</v>
      </c>
    </row>
    <row r="39" spans="1:7" ht="15.75" x14ac:dyDescent="0.2">
      <c r="A39" s="38">
        <v>10156</v>
      </c>
      <c r="B39" s="41">
        <v>45323</v>
      </c>
      <c r="C39" s="41">
        <v>45351</v>
      </c>
      <c r="D39" s="41">
        <v>45381</v>
      </c>
      <c r="E39" s="40">
        <v>549610.14000000013</v>
      </c>
      <c r="F39" s="40">
        <v>0</v>
      </c>
      <c r="G39" s="40">
        <v>0</v>
      </c>
    </row>
    <row r="40" spans="1:7" ht="15.75" x14ac:dyDescent="0.25">
      <c r="A40" s="42">
        <v>10147</v>
      </c>
      <c r="B40" s="41">
        <v>45323</v>
      </c>
      <c r="C40" s="41">
        <v>45351</v>
      </c>
      <c r="D40" s="41">
        <v>45381</v>
      </c>
      <c r="E40" s="44">
        <v>250000</v>
      </c>
      <c r="F40" s="44">
        <v>0</v>
      </c>
      <c r="G40" s="44">
        <v>0</v>
      </c>
    </row>
    <row r="41" spans="1:7" ht="15.75" x14ac:dyDescent="0.25">
      <c r="A41" s="42">
        <v>10208</v>
      </c>
      <c r="B41" s="41">
        <v>45323</v>
      </c>
      <c r="C41" s="41">
        <v>45351</v>
      </c>
      <c r="D41" s="41">
        <v>45381</v>
      </c>
      <c r="E41" s="44">
        <v>101139.8</v>
      </c>
      <c r="F41" s="44">
        <v>0</v>
      </c>
      <c r="G41" s="44">
        <v>0</v>
      </c>
    </row>
    <row r="42" spans="1:7" ht="15.75" x14ac:dyDescent="0.25">
      <c r="A42" s="42">
        <v>10248</v>
      </c>
      <c r="B42" s="41">
        <v>45323</v>
      </c>
      <c r="C42" s="41">
        <v>45351</v>
      </c>
      <c r="D42" s="41">
        <v>45381</v>
      </c>
      <c r="E42" s="44">
        <v>3958912.5</v>
      </c>
      <c r="F42" s="44">
        <v>1979456.25</v>
      </c>
      <c r="G42" s="44">
        <v>395891.25</v>
      </c>
    </row>
    <row r="43" spans="1:7" ht="15.75" x14ac:dyDescent="0.2">
      <c r="A43" s="38">
        <v>10077</v>
      </c>
      <c r="B43" s="41">
        <v>45352</v>
      </c>
      <c r="C43" s="41">
        <v>45382</v>
      </c>
      <c r="D43" s="41">
        <v>45389</v>
      </c>
      <c r="E43" s="40">
        <v>276619.86</v>
      </c>
      <c r="F43" s="40">
        <v>55323.972000000002</v>
      </c>
      <c r="G43" s="40">
        <v>27661.986000000001</v>
      </c>
    </row>
    <row r="44" spans="1:7" ht="15.75" x14ac:dyDescent="0.2">
      <c r="A44" s="38">
        <v>10245</v>
      </c>
      <c r="B44" s="41">
        <v>45352</v>
      </c>
      <c r="C44" s="41">
        <v>45382</v>
      </c>
      <c r="D44" s="41">
        <v>45397</v>
      </c>
      <c r="E44" s="40">
        <v>742003.34</v>
      </c>
      <c r="F44" s="40">
        <v>222601.00199999998</v>
      </c>
      <c r="G44" s="40">
        <v>37100.167000000001</v>
      </c>
    </row>
    <row r="45" spans="1:7" ht="15.75" x14ac:dyDescent="0.25">
      <c r="A45" s="42">
        <v>10251</v>
      </c>
      <c r="B45" s="41">
        <v>45352</v>
      </c>
      <c r="C45" s="41">
        <v>45382</v>
      </c>
      <c r="D45" s="41">
        <v>45472</v>
      </c>
      <c r="E45" s="44">
        <v>342770.33</v>
      </c>
      <c r="F45" s="44">
        <v>13505.151002000001</v>
      </c>
      <c r="G45" s="44">
        <v>17138.516500000002</v>
      </c>
    </row>
    <row r="46" spans="1:7" ht="15.75" x14ac:dyDescent="0.2">
      <c r="A46" s="38">
        <v>10240</v>
      </c>
      <c r="B46" s="41">
        <v>45352</v>
      </c>
      <c r="C46" s="41">
        <v>45382</v>
      </c>
      <c r="D46" s="41">
        <v>45389</v>
      </c>
      <c r="E46" s="40">
        <v>725587.5</v>
      </c>
      <c r="F46" s="40">
        <v>217676.25</v>
      </c>
      <c r="G46" s="40"/>
    </row>
    <row r="47" spans="1:7" ht="15.75" x14ac:dyDescent="0.2">
      <c r="A47" s="38">
        <v>10088</v>
      </c>
      <c r="B47" s="41">
        <v>45352</v>
      </c>
      <c r="C47" s="41">
        <v>45382</v>
      </c>
      <c r="D47" s="41">
        <v>45412</v>
      </c>
      <c r="E47" s="40">
        <v>348952</v>
      </c>
      <c r="F47" s="40"/>
      <c r="G47" s="40">
        <v>0</v>
      </c>
    </row>
    <row r="48" spans="1:7" ht="15.75" x14ac:dyDescent="0.25">
      <c r="A48" s="42">
        <v>10256</v>
      </c>
      <c r="B48" s="41">
        <v>45352</v>
      </c>
      <c r="C48" s="41">
        <v>45382</v>
      </c>
      <c r="D48" s="41">
        <v>45396</v>
      </c>
      <c r="E48" s="44">
        <v>3779614</v>
      </c>
      <c r="F48" s="44">
        <v>755922.8</v>
      </c>
      <c r="G48" s="44">
        <v>377961.4</v>
      </c>
    </row>
    <row r="49" spans="1:7" ht="15.75" x14ac:dyDescent="0.2">
      <c r="A49" s="38">
        <v>10080</v>
      </c>
      <c r="B49" s="41">
        <v>45352</v>
      </c>
      <c r="C49" s="41">
        <v>45382</v>
      </c>
      <c r="D49" s="41">
        <v>45472</v>
      </c>
      <c r="E49" s="40">
        <v>500000</v>
      </c>
      <c r="F49" s="40">
        <v>200000</v>
      </c>
      <c r="G49" s="40">
        <v>50000</v>
      </c>
    </row>
    <row r="50" spans="1:7" ht="15.75" x14ac:dyDescent="0.25">
      <c r="A50" s="42">
        <v>10241</v>
      </c>
      <c r="B50" s="41">
        <v>45352</v>
      </c>
      <c r="C50" s="41">
        <v>45382</v>
      </c>
      <c r="D50" s="41">
        <v>45397</v>
      </c>
      <c r="E50" s="44">
        <v>90000</v>
      </c>
      <c r="F50" s="44">
        <v>0</v>
      </c>
      <c r="G50" s="44">
        <v>0</v>
      </c>
    </row>
    <row r="51" spans="1:7" ht="15.75" x14ac:dyDescent="0.2">
      <c r="A51" s="38">
        <v>10253</v>
      </c>
      <c r="B51" s="41">
        <v>45352</v>
      </c>
      <c r="C51" s="41">
        <v>45382</v>
      </c>
      <c r="D51" s="41">
        <v>45427</v>
      </c>
      <c r="E51" s="40">
        <v>2494529.4840000002</v>
      </c>
      <c r="F51" s="40">
        <v>997811.79360000009</v>
      </c>
      <c r="G51" s="40">
        <v>249452.94840000002</v>
      </c>
    </row>
    <row r="52" spans="1:7" ht="15.75" x14ac:dyDescent="0.25">
      <c r="A52" s="42">
        <v>10234</v>
      </c>
      <c r="B52" s="41">
        <v>45352</v>
      </c>
      <c r="C52" s="41">
        <v>45382</v>
      </c>
      <c r="D52" s="41">
        <v>45412</v>
      </c>
      <c r="E52" s="44">
        <v>2977862</v>
      </c>
      <c r="F52" s="44">
        <v>744465.5</v>
      </c>
      <c r="G52" s="44">
        <v>297786.2</v>
      </c>
    </row>
    <row r="53" spans="1:7" ht="15.75" x14ac:dyDescent="0.25">
      <c r="A53" s="42">
        <v>10134</v>
      </c>
      <c r="B53" s="41">
        <v>45352</v>
      </c>
      <c r="C53" s="41">
        <v>45382</v>
      </c>
      <c r="D53" s="41">
        <v>45427</v>
      </c>
      <c r="E53" s="44">
        <v>1716803</v>
      </c>
      <c r="F53" s="44">
        <v>515040.89999999997</v>
      </c>
      <c r="G53" s="44">
        <v>343360.60000000003</v>
      </c>
    </row>
    <row r="54" spans="1:7" ht="15.75" x14ac:dyDescent="0.2">
      <c r="A54" s="38">
        <v>10259</v>
      </c>
      <c r="B54" s="41">
        <v>45352</v>
      </c>
      <c r="C54" s="41">
        <v>45382</v>
      </c>
      <c r="D54" s="41">
        <v>45412</v>
      </c>
      <c r="E54" s="40">
        <v>400784</v>
      </c>
      <c r="F54" s="40">
        <v>40078.400000000001</v>
      </c>
      <c r="G54" s="40">
        <v>4007.84</v>
      </c>
    </row>
    <row r="55" spans="1:7" ht="15.75" x14ac:dyDescent="0.25">
      <c r="A55" s="42">
        <v>10263</v>
      </c>
      <c r="B55" s="41">
        <v>45352</v>
      </c>
      <c r="C55" s="41">
        <v>45382</v>
      </c>
      <c r="D55" s="41">
        <v>45412</v>
      </c>
      <c r="E55" s="44">
        <v>3843166</v>
      </c>
      <c r="F55" s="44">
        <v>1921583</v>
      </c>
      <c r="G55" s="44">
        <v>384316.60000000003</v>
      </c>
    </row>
    <row r="56" spans="1:7" ht="15.75" x14ac:dyDescent="0.2">
      <c r="A56" s="38">
        <v>10262</v>
      </c>
      <c r="B56" s="41">
        <v>45352</v>
      </c>
      <c r="C56" s="41">
        <v>45382</v>
      </c>
      <c r="D56" s="41">
        <v>45396</v>
      </c>
      <c r="E56" s="40">
        <v>2020000</v>
      </c>
      <c r="F56" s="40">
        <v>404000</v>
      </c>
      <c r="G56" s="40">
        <v>101000</v>
      </c>
    </row>
    <row r="57" spans="1:7" ht="15.75" x14ac:dyDescent="0.2">
      <c r="A57" s="38">
        <v>10239</v>
      </c>
      <c r="B57" s="41">
        <v>45352</v>
      </c>
      <c r="C57" s="41">
        <v>45382</v>
      </c>
      <c r="D57" s="41">
        <v>45412</v>
      </c>
      <c r="E57" s="40">
        <v>993682.08357006079</v>
      </c>
      <c r="F57" s="40">
        <v>248420.5208925152</v>
      </c>
      <c r="G57" s="40">
        <v>99368.208357006079</v>
      </c>
    </row>
    <row r="58" spans="1:7" ht="15.75" x14ac:dyDescent="0.25">
      <c r="A58" s="42">
        <v>10236</v>
      </c>
      <c r="B58" s="41">
        <v>45352</v>
      </c>
      <c r="C58" s="41">
        <v>45382</v>
      </c>
      <c r="D58" s="41">
        <v>45412</v>
      </c>
      <c r="E58" s="44">
        <v>508831.02561230795</v>
      </c>
      <c r="F58" s="44">
        <v>127207.75640307699</v>
      </c>
      <c r="G58" s="44">
        <v>0</v>
      </c>
    </row>
    <row r="59" spans="1:7" ht="15.75" x14ac:dyDescent="0.2">
      <c r="A59" s="38">
        <v>10247</v>
      </c>
      <c r="B59" s="41">
        <v>45352</v>
      </c>
      <c r="C59" s="41">
        <v>45382</v>
      </c>
      <c r="D59" s="41">
        <v>45389</v>
      </c>
      <c r="E59" s="40">
        <v>2747910.0609142855</v>
      </c>
      <c r="F59" s="40">
        <v>549582.01218285714</v>
      </c>
      <c r="G59" s="40">
        <v>274791.00609142857</v>
      </c>
    </row>
    <row r="60" spans="1:7" ht="15.75" x14ac:dyDescent="0.2">
      <c r="A60" s="38">
        <v>10261</v>
      </c>
      <c r="B60" s="41">
        <v>45352</v>
      </c>
      <c r="C60" s="41">
        <v>45382</v>
      </c>
      <c r="D60" s="41">
        <v>45427</v>
      </c>
      <c r="E60" s="40">
        <v>480000</v>
      </c>
      <c r="F60" s="40">
        <v>144000</v>
      </c>
      <c r="G60" s="40"/>
    </row>
    <row r="61" spans="1:7" ht="15.75" x14ac:dyDescent="0.2">
      <c r="A61" s="38">
        <v>10249</v>
      </c>
      <c r="B61" s="41">
        <v>45352</v>
      </c>
      <c r="C61" s="41">
        <v>45382</v>
      </c>
      <c r="D61" s="41">
        <v>45403</v>
      </c>
      <c r="E61" s="40">
        <v>1200000</v>
      </c>
      <c r="F61" s="40">
        <v>180000</v>
      </c>
      <c r="G61" s="40">
        <v>120000</v>
      </c>
    </row>
    <row r="62" spans="1:7" ht="15.75" x14ac:dyDescent="0.25">
      <c r="A62" s="42">
        <v>10139</v>
      </c>
      <c r="B62" s="41">
        <v>45352</v>
      </c>
      <c r="C62" s="41">
        <v>45382</v>
      </c>
      <c r="D62" s="41">
        <v>45427</v>
      </c>
      <c r="E62" s="44">
        <v>1455852.98346737</v>
      </c>
      <c r="F62" s="44">
        <v>85604.155427881356</v>
      </c>
      <c r="G62" s="44">
        <v>218377.94752010549</v>
      </c>
    </row>
    <row r="63" spans="1:7" ht="15.75" x14ac:dyDescent="0.25">
      <c r="A63" s="42">
        <v>10230</v>
      </c>
      <c r="B63" s="41">
        <v>45352</v>
      </c>
      <c r="C63" s="41">
        <v>45382</v>
      </c>
      <c r="D63" s="41">
        <v>45412</v>
      </c>
      <c r="E63" s="44">
        <v>590000</v>
      </c>
      <c r="F63" s="44">
        <v>0</v>
      </c>
      <c r="G63" s="44">
        <v>59000</v>
      </c>
    </row>
    <row r="64" spans="1:7" ht="15.75" x14ac:dyDescent="0.25">
      <c r="A64" s="42">
        <v>10179</v>
      </c>
      <c r="B64" s="41">
        <v>45352</v>
      </c>
      <c r="C64" s="41">
        <v>45382</v>
      </c>
      <c r="D64" s="41">
        <v>45412</v>
      </c>
      <c r="E64" s="44">
        <v>551407.79</v>
      </c>
      <c r="F64" s="44">
        <v>0</v>
      </c>
      <c r="G64" s="44">
        <v>0</v>
      </c>
    </row>
    <row r="65" spans="1:7" ht="15.75" x14ac:dyDescent="0.2">
      <c r="A65" s="38">
        <v>10183</v>
      </c>
      <c r="B65" s="41">
        <v>45352</v>
      </c>
      <c r="C65" s="41">
        <v>45382</v>
      </c>
      <c r="D65" s="41">
        <v>45412</v>
      </c>
      <c r="E65" s="40">
        <v>400000</v>
      </c>
      <c r="F65" s="40">
        <v>121439.99999999999</v>
      </c>
      <c r="G65" s="40">
        <v>6072</v>
      </c>
    </row>
    <row r="66" spans="1:7" ht="15.75" x14ac:dyDescent="0.2">
      <c r="A66" s="38">
        <v>10147</v>
      </c>
      <c r="B66" s="41">
        <v>45352</v>
      </c>
      <c r="C66" s="41">
        <v>45382</v>
      </c>
      <c r="D66" s="41">
        <v>45412</v>
      </c>
      <c r="E66" s="40">
        <v>403807</v>
      </c>
      <c r="F66" s="40">
        <v>0</v>
      </c>
      <c r="G66" s="40">
        <v>0</v>
      </c>
    </row>
    <row r="67" spans="1:7" ht="15.75" x14ac:dyDescent="0.25">
      <c r="A67" s="42">
        <v>10168</v>
      </c>
      <c r="B67" s="41">
        <v>45352</v>
      </c>
      <c r="C67" s="41">
        <v>45382</v>
      </c>
      <c r="D67" s="41">
        <v>45412</v>
      </c>
      <c r="E67" s="44">
        <v>124831</v>
      </c>
      <c r="F67" s="44">
        <v>24966.2</v>
      </c>
      <c r="G67" s="44">
        <v>6241.55</v>
      </c>
    </row>
    <row r="68" spans="1:7" ht="15.75" x14ac:dyDescent="0.2">
      <c r="A68" s="38">
        <v>10208</v>
      </c>
      <c r="B68" s="41">
        <v>45352</v>
      </c>
      <c r="C68" s="41">
        <v>45382</v>
      </c>
      <c r="D68" s="41">
        <v>45412</v>
      </c>
      <c r="E68" s="40">
        <v>188814</v>
      </c>
      <c r="F68" s="40">
        <v>0</v>
      </c>
      <c r="G68" s="40">
        <v>0</v>
      </c>
    </row>
    <row r="69" spans="1:7" ht="15.75" x14ac:dyDescent="0.25">
      <c r="A69" s="42">
        <v>10077</v>
      </c>
      <c r="B69" s="41">
        <v>45383</v>
      </c>
      <c r="C69" s="41">
        <v>45412</v>
      </c>
      <c r="D69" s="41">
        <v>45419</v>
      </c>
      <c r="E69" s="44">
        <v>190500.6</v>
      </c>
      <c r="F69" s="44">
        <v>38100.120000000003</v>
      </c>
      <c r="G69" s="44">
        <v>19050.060000000001</v>
      </c>
    </row>
    <row r="70" spans="1:7" ht="15.75" x14ac:dyDescent="0.25">
      <c r="A70" s="42">
        <v>10245</v>
      </c>
      <c r="B70" s="41">
        <v>45383</v>
      </c>
      <c r="C70" s="41">
        <v>45412</v>
      </c>
      <c r="D70" s="41">
        <v>45427</v>
      </c>
      <c r="E70" s="44">
        <v>804594.92999999993</v>
      </c>
      <c r="F70" s="44">
        <v>241378.47899999996</v>
      </c>
      <c r="G70" s="44">
        <v>40229.746500000001</v>
      </c>
    </row>
    <row r="71" spans="1:7" ht="15.75" x14ac:dyDescent="0.2">
      <c r="A71" s="38">
        <v>10251</v>
      </c>
      <c r="B71" s="41">
        <v>45383</v>
      </c>
      <c r="C71" s="41">
        <v>45412</v>
      </c>
      <c r="D71" s="41">
        <v>45502</v>
      </c>
      <c r="E71" s="40">
        <v>479878.46</v>
      </c>
      <c r="F71" s="40">
        <v>18907.211324</v>
      </c>
      <c r="G71" s="40">
        <v>23993.923000000003</v>
      </c>
    </row>
    <row r="72" spans="1:7" ht="15.75" x14ac:dyDescent="0.25">
      <c r="A72" s="42">
        <v>10240</v>
      </c>
      <c r="B72" s="41">
        <v>45383</v>
      </c>
      <c r="C72" s="41">
        <v>45412</v>
      </c>
      <c r="D72" s="41">
        <v>45419</v>
      </c>
      <c r="E72" s="44">
        <v>1306057.5</v>
      </c>
      <c r="F72" s="44">
        <v>391817.25</v>
      </c>
      <c r="G72" s="44"/>
    </row>
    <row r="73" spans="1:7" ht="15.75" x14ac:dyDescent="0.25">
      <c r="A73" s="42">
        <v>10138</v>
      </c>
      <c r="B73" s="41">
        <v>45383</v>
      </c>
      <c r="C73" s="41">
        <v>45412</v>
      </c>
      <c r="D73" s="41">
        <v>45419</v>
      </c>
      <c r="E73" s="44">
        <v>200000</v>
      </c>
      <c r="F73" s="44">
        <v>40000</v>
      </c>
      <c r="G73" s="44">
        <v>20000</v>
      </c>
    </row>
    <row r="74" spans="1:7" ht="15.75" x14ac:dyDescent="0.25">
      <c r="A74" s="42">
        <v>10088</v>
      </c>
      <c r="B74" s="41">
        <v>45383</v>
      </c>
      <c r="C74" s="41">
        <v>45412</v>
      </c>
      <c r="D74" s="41">
        <v>45442</v>
      </c>
      <c r="E74" s="44">
        <v>284420</v>
      </c>
      <c r="F74" s="44"/>
      <c r="G74" s="44">
        <v>0</v>
      </c>
    </row>
    <row r="75" spans="1:7" ht="15.75" x14ac:dyDescent="0.2">
      <c r="A75" s="38">
        <v>10256</v>
      </c>
      <c r="B75" s="41">
        <v>45383</v>
      </c>
      <c r="C75" s="41">
        <v>45412</v>
      </c>
      <c r="D75" s="41">
        <v>45426</v>
      </c>
      <c r="E75" s="40">
        <v>8053885</v>
      </c>
      <c r="F75" s="40">
        <v>1610777</v>
      </c>
      <c r="G75" s="40">
        <v>805388.5</v>
      </c>
    </row>
    <row r="76" spans="1:7" ht="15.75" x14ac:dyDescent="0.25">
      <c r="A76" s="42">
        <v>10080</v>
      </c>
      <c r="B76" s="41">
        <v>45383</v>
      </c>
      <c r="C76" s="41">
        <v>45412</v>
      </c>
      <c r="D76" s="41">
        <v>45502</v>
      </c>
      <c r="E76" s="44">
        <v>600000</v>
      </c>
      <c r="F76" s="44">
        <v>240000</v>
      </c>
      <c r="G76" s="44">
        <v>60000</v>
      </c>
    </row>
    <row r="77" spans="1:7" ht="15.75" x14ac:dyDescent="0.25">
      <c r="A77" s="42">
        <v>10253</v>
      </c>
      <c r="B77" s="41">
        <v>45383</v>
      </c>
      <c r="C77" s="41">
        <v>45412</v>
      </c>
      <c r="D77" s="41">
        <v>45457</v>
      </c>
      <c r="E77" s="44">
        <v>1247264.7420000001</v>
      </c>
      <c r="F77" s="44">
        <v>498905.89680000005</v>
      </c>
      <c r="G77" s="44">
        <v>124726.47420000001</v>
      </c>
    </row>
    <row r="78" spans="1:7" ht="15.75" x14ac:dyDescent="0.2">
      <c r="A78" s="38">
        <v>10234</v>
      </c>
      <c r="B78" s="41">
        <v>45383</v>
      </c>
      <c r="C78" s="41">
        <v>45412</v>
      </c>
      <c r="D78" s="41">
        <v>45442</v>
      </c>
      <c r="E78" s="40">
        <v>3000000</v>
      </c>
      <c r="F78" s="40">
        <v>750000</v>
      </c>
      <c r="G78" s="40">
        <v>300000</v>
      </c>
    </row>
    <row r="79" spans="1:7" ht="15.75" x14ac:dyDescent="0.2">
      <c r="A79" s="38">
        <v>10134</v>
      </c>
      <c r="B79" s="41">
        <v>45383</v>
      </c>
      <c r="C79" s="41">
        <v>45412</v>
      </c>
      <c r="D79" s="41">
        <v>45457</v>
      </c>
      <c r="E79" s="40">
        <v>1097201.95</v>
      </c>
      <c r="F79" s="40">
        <v>329160.58499999996</v>
      </c>
      <c r="G79" s="40">
        <v>219440.39</v>
      </c>
    </row>
    <row r="80" spans="1:7" ht="15.75" x14ac:dyDescent="0.25">
      <c r="A80" s="42">
        <v>10259</v>
      </c>
      <c r="B80" s="41">
        <v>45383</v>
      </c>
      <c r="C80" s="41">
        <v>45412</v>
      </c>
      <c r="D80" s="41">
        <v>45442</v>
      </c>
      <c r="E80" s="44">
        <v>197752</v>
      </c>
      <c r="F80" s="44">
        <v>19775.2</v>
      </c>
      <c r="G80" s="44">
        <v>1977.5200000000002</v>
      </c>
    </row>
    <row r="81" spans="1:7" ht="15.75" x14ac:dyDescent="0.2">
      <c r="A81" s="38">
        <v>10263</v>
      </c>
      <c r="B81" s="41">
        <v>45383</v>
      </c>
      <c r="C81" s="41">
        <v>45412</v>
      </c>
      <c r="D81" s="41">
        <v>45442</v>
      </c>
      <c r="E81" s="40">
        <v>3000000</v>
      </c>
      <c r="F81" s="40">
        <v>1500000</v>
      </c>
      <c r="G81" s="40">
        <v>300000</v>
      </c>
    </row>
    <row r="82" spans="1:7" ht="15.75" x14ac:dyDescent="0.25">
      <c r="A82" s="42">
        <v>10262</v>
      </c>
      <c r="B82" s="41">
        <v>45383</v>
      </c>
      <c r="C82" s="41">
        <v>45412</v>
      </c>
      <c r="D82" s="41">
        <v>45426</v>
      </c>
      <c r="E82" s="44">
        <v>4824000</v>
      </c>
      <c r="F82" s="44">
        <v>964800</v>
      </c>
      <c r="G82" s="44">
        <v>241200</v>
      </c>
    </row>
    <row r="83" spans="1:7" ht="15.75" x14ac:dyDescent="0.25">
      <c r="A83" s="42">
        <v>10239</v>
      </c>
      <c r="B83" s="41">
        <v>45383</v>
      </c>
      <c r="C83" s="41">
        <v>45412</v>
      </c>
      <c r="D83" s="41">
        <v>45442</v>
      </c>
      <c r="E83" s="44">
        <v>1147051.5167682716</v>
      </c>
      <c r="F83" s="44">
        <v>286762.87919206789</v>
      </c>
      <c r="G83" s="44">
        <v>114705.15167682717</v>
      </c>
    </row>
    <row r="84" spans="1:7" ht="15.75" x14ac:dyDescent="0.2">
      <c r="A84" s="38">
        <v>10236</v>
      </c>
      <c r="B84" s="41">
        <v>45383</v>
      </c>
      <c r="C84" s="41">
        <v>45412</v>
      </c>
      <c r="D84" s="41">
        <v>45442</v>
      </c>
      <c r="E84" s="40">
        <v>669514.50738461572</v>
      </c>
      <c r="F84" s="40">
        <v>167378.62684615393</v>
      </c>
      <c r="G84" s="40">
        <v>0</v>
      </c>
    </row>
    <row r="85" spans="1:7" ht="15.75" x14ac:dyDescent="0.25">
      <c r="A85" s="42">
        <v>10247</v>
      </c>
      <c r="B85" s="41">
        <v>45383</v>
      </c>
      <c r="C85" s="41">
        <v>45412</v>
      </c>
      <c r="D85" s="41">
        <v>45419</v>
      </c>
      <c r="E85" s="44">
        <v>2671579.2258888888</v>
      </c>
      <c r="F85" s="44">
        <v>534315.84517777781</v>
      </c>
      <c r="G85" s="44">
        <v>267157.92258888891</v>
      </c>
    </row>
    <row r="86" spans="1:7" ht="15.75" x14ac:dyDescent="0.25">
      <c r="A86" s="42">
        <v>10261</v>
      </c>
      <c r="B86" s="41">
        <v>45383</v>
      </c>
      <c r="C86" s="41">
        <v>45412</v>
      </c>
      <c r="D86" s="41">
        <v>45457</v>
      </c>
      <c r="E86" s="44">
        <v>480000</v>
      </c>
      <c r="F86" s="44">
        <v>144000</v>
      </c>
      <c r="G86" s="44"/>
    </row>
    <row r="87" spans="1:7" ht="15.75" x14ac:dyDescent="0.2">
      <c r="A87" s="38">
        <v>10250</v>
      </c>
      <c r="B87" s="41">
        <v>45383</v>
      </c>
      <c r="C87" s="41">
        <v>45412</v>
      </c>
      <c r="D87" s="41">
        <v>45442</v>
      </c>
      <c r="E87" s="40">
        <v>700000</v>
      </c>
      <c r="F87" s="40">
        <v>140000</v>
      </c>
      <c r="G87" s="40">
        <v>70000</v>
      </c>
    </row>
    <row r="88" spans="1:7" ht="15.75" x14ac:dyDescent="0.25">
      <c r="A88" s="42">
        <v>10249</v>
      </c>
      <c r="B88" s="41">
        <v>45383</v>
      </c>
      <c r="C88" s="41">
        <v>45412</v>
      </c>
      <c r="D88" s="41">
        <v>45433</v>
      </c>
      <c r="E88" s="44">
        <v>1260000</v>
      </c>
      <c r="F88" s="44">
        <v>189000</v>
      </c>
      <c r="G88" s="44">
        <v>126000</v>
      </c>
    </row>
    <row r="89" spans="1:7" ht="15.75" x14ac:dyDescent="0.2">
      <c r="A89" s="38">
        <v>10139</v>
      </c>
      <c r="B89" s="41">
        <v>45383</v>
      </c>
      <c r="C89" s="41">
        <v>45412</v>
      </c>
      <c r="D89" s="41">
        <v>45457</v>
      </c>
      <c r="E89" s="40">
        <v>1500000</v>
      </c>
      <c r="F89" s="40">
        <v>88200</v>
      </c>
      <c r="G89" s="40">
        <v>225000</v>
      </c>
    </row>
    <row r="90" spans="1:7" ht="15.75" x14ac:dyDescent="0.2">
      <c r="A90" s="38">
        <v>10230</v>
      </c>
      <c r="B90" s="41">
        <v>45383</v>
      </c>
      <c r="C90" s="41">
        <v>45412</v>
      </c>
      <c r="D90" s="41">
        <v>45442</v>
      </c>
      <c r="E90" s="40">
        <v>349600</v>
      </c>
      <c r="F90" s="40">
        <v>0</v>
      </c>
      <c r="G90" s="40">
        <v>34960</v>
      </c>
    </row>
    <row r="91" spans="1:7" ht="15.75" x14ac:dyDescent="0.25">
      <c r="A91" s="42">
        <v>10183</v>
      </c>
      <c r="B91" s="41">
        <v>45383</v>
      </c>
      <c r="C91" s="41">
        <v>45412</v>
      </c>
      <c r="D91" s="41">
        <v>45442</v>
      </c>
      <c r="E91" s="44">
        <v>329130.34000000003</v>
      </c>
      <c r="F91" s="44">
        <v>99923.971224000008</v>
      </c>
      <c r="G91" s="44">
        <v>4996.1985612000008</v>
      </c>
    </row>
    <row r="92" spans="1:7" ht="15.75" x14ac:dyDescent="0.2">
      <c r="A92" s="38">
        <v>10168</v>
      </c>
      <c r="B92" s="41">
        <v>45383</v>
      </c>
      <c r="C92" s="41">
        <v>45412</v>
      </c>
      <c r="D92" s="41">
        <v>45442</v>
      </c>
      <c r="E92" s="40">
        <v>101959.75</v>
      </c>
      <c r="F92" s="40">
        <v>20391.95</v>
      </c>
      <c r="G92" s="40">
        <v>5097.9875000000002</v>
      </c>
    </row>
    <row r="93" spans="1:7" ht="15.75" x14ac:dyDescent="0.2">
      <c r="A93" s="38">
        <v>10077</v>
      </c>
      <c r="B93" s="41">
        <v>45413</v>
      </c>
      <c r="C93" s="41">
        <v>45443</v>
      </c>
      <c r="D93" s="41">
        <v>45450</v>
      </c>
      <c r="E93" s="40">
        <v>153895.20000000001</v>
      </c>
      <c r="F93" s="40">
        <v>30779.040000000005</v>
      </c>
      <c r="G93" s="40">
        <v>15389.520000000002</v>
      </c>
    </row>
    <row r="94" spans="1:7" ht="15.75" x14ac:dyDescent="0.2">
      <c r="A94" s="38">
        <v>10245</v>
      </c>
      <c r="B94" s="41">
        <v>45413</v>
      </c>
      <c r="C94" s="41">
        <v>45443</v>
      </c>
      <c r="D94" s="41">
        <v>45458</v>
      </c>
      <c r="E94" s="40">
        <v>509558.8200000003</v>
      </c>
      <c r="F94" s="40">
        <v>152867.6460000001</v>
      </c>
      <c r="G94" s="40">
        <v>25477.941000000017</v>
      </c>
    </row>
    <row r="95" spans="1:7" ht="15.75" x14ac:dyDescent="0.25">
      <c r="A95" s="42">
        <v>10251</v>
      </c>
      <c r="B95" s="41">
        <v>45413</v>
      </c>
      <c r="C95" s="41">
        <v>45443</v>
      </c>
      <c r="D95" s="41">
        <v>45533</v>
      </c>
      <c r="E95" s="44">
        <v>342770.33</v>
      </c>
      <c r="F95" s="44">
        <v>13505.151002000001</v>
      </c>
      <c r="G95" s="44">
        <v>17138.516500000002</v>
      </c>
    </row>
    <row r="96" spans="1:7" ht="15.75" x14ac:dyDescent="0.2">
      <c r="A96" s="38">
        <v>10240</v>
      </c>
      <c r="B96" s="41">
        <v>45413</v>
      </c>
      <c r="C96" s="41">
        <v>45443</v>
      </c>
      <c r="D96" s="41">
        <v>45450</v>
      </c>
      <c r="E96" s="40">
        <v>2229535</v>
      </c>
      <c r="F96" s="40">
        <v>668860.5</v>
      </c>
      <c r="G96" s="40"/>
    </row>
    <row r="97" spans="1:7" ht="15.75" x14ac:dyDescent="0.25">
      <c r="A97" s="42">
        <v>10256</v>
      </c>
      <c r="B97" s="41">
        <v>45413</v>
      </c>
      <c r="C97" s="41">
        <v>45443</v>
      </c>
      <c r="D97" s="41">
        <v>45457</v>
      </c>
      <c r="E97" s="44">
        <v>8509133</v>
      </c>
      <c r="F97" s="44">
        <v>1701826.6</v>
      </c>
      <c r="G97" s="44">
        <v>850913.3</v>
      </c>
    </row>
    <row r="98" spans="1:7" ht="15.75" x14ac:dyDescent="0.2">
      <c r="A98" s="38">
        <v>10080</v>
      </c>
      <c r="B98" s="41">
        <v>45413</v>
      </c>
      <c r="C98" s="41">
        <v>45443</v>
      </c>
      <c r="D98" s="41">
        <v>45533</v>
      </c>
      <c r="E98" s="40">
        <v>600000</v>
      </c>
      <c r="F98" s="40">
        <v>240000</v>
      </c>
      <c r="G98" s="40">
        <v>60000</v>
      </c>
    </row>
    <row r="99" spans="1:7" ht="15.75" x14ac:dyDescent="0.2">
      <c r="A99" s="38">
        <v>10219</v>
      </c>
      <c r="B99" s="41">
        <v>45413</v>
      </c>
      <c r="C99" s="41">
        <v>45443</v>
      </c>
      <c r="D99" s="41">
        <v>45473</v>
      </c>
      <c r="E99" s="40">
        <v>1662828.6</v>
      </c>
      <c r="F99" s="40">
        <v>415707.15</v>
      </c>
      <c r="G99" s="40">
        <v>166282.86000000002</v>
      </c>
    </row>
    <row r="100" spans="1:7" ht="15.75" x14ac:dyDescent="0.2">
      <c r="A100" s="38">
        <v>10253</v>
      </c>
      <c r="B100" s="41">
        <v>45413</v>
      </c>
      <c r="C100" s="41">
        <v>45443</v>
      </c>
      <c r="D100" s="41">
        <v>45488</v>
      </c>
      <c r="E100" s="40">
        <v>2494529.4840000002</v>
      </c>
      <c r="F100" s="40">
        <v>997811.79360000009</v>
      </c>
      <c r="G100" s="40">
        <v>249452.94840000002</v>
      </c>
    </row>
    <row r="101" spans="1:7" ht="15.75" x14ac:dyDescent="0.25">
      <c r="A101" s="42">
        <v>10234</v>
      </c>
      <c r="B101" s="41">
        <v>45413</v>
      </c>
      <c r="C101" s="41">
        <v>45443</v>
      </c>
      <c r="D101" s="41">
        <v>45473</v>
      </c>
      <c r="E101" s="44">
        <v>3300273.3100000024</v>
      </c>
      <c r="F101" s="44">
        <v>825068.3275000006</v>
      </c>
      <c r="G101" s="44">
        <v>330027.33100000024</v>
      </c>
    </row>
    <row r="102" spans="1:7" ht="15.75" x14ac:dyDescent="0.2">
      <c r="A102" s="38">
        <v>10259</v>
      </c>
      <c r="B102" s="41">
        <v>45413</v>
      </c>
      <c r="C102" s="41">
        <v>45443</v>
      </c>
      <c r="D102" s="41">
        <v>45473</v>
      </c>
      <c r="E102" s="40">
        <v>2964383</v>
      </c>
      <c r="F102" s="40">
        <v>296438.3</v>
      </c>
      <c r="G102" s="40">
        <v>29643.83</v>
      </c>
    </row>
    <row r="103" spans="1:7" ht="15.75" x14ac:dyDescent="0.25">
      <c r="A103" s="42">
        <v>10263</v>
      </c>
      <c r="B103" s="41">
        <v>45413</v>
      </c>
      <c r="C103" s="41">
        <v>45443</v>
      </c>
      <c r="D103" s="41">
        <v>45473</v>
      </c>
      <c r="E103" s="44">
        <v>3000000</v>
      </c>
      <c r="F103" s="44">
        <v>1500000</v>
      </c>
      <c r="G103" s="44">
        <v>300000</v>
      </c>
    </row>
    <row r="104" spans="1:7" ht="15.75" x14ac:dyDescent="0.2">
      <c r="A104" s="38">
        <v>10262</v>
      </c>
      <c r="B104" s="41">
        <v>45413</v>
      </c>
      <c r="C104" s="41">
        <v>45443</v>
      </c>
      <c r="D104" s="41">
        <v>45457</v>
      </c>
      <c r="E104" s="40">
        <v>1273000</v>
      </c>
      <c r="F104" s="40">
        <v>254600</v>
      </c>
      <c r="G104" s="40">
        <v>63650</v>
      </c>
    </row>
    <row r="105" spans="1:7" ht="15.75" x14ac:dyDescent="0.2">
      <c r="A105" s="38">
        <v>10239</v>
      </c>
      <c r="B105" s="41">
        <v>45413</v>
      </c>
      <c r="C105" s="41">
        <v>45443</v>
      </c>
      <c r="D105" s="41">
        <v>45473</v>
      </c>
      <c r="E105" s="40">
        <v>1358248.0369122187</v>
      </c>
      <c r="F105" s="40">
        <v>339562.00922805467</v>
      </c>
      <c r="G105" s="40">
        <v>135824.80369122187</v>
      </c>
    </row>
    <row r="106" spans="1:7" ht="15.75" x14ac:dyDescent="0.25">
      <c r="A106" s="42">
        <v>10236</v>
      </c>
      <c r="B106" s="41">
        <v>45413</v>
      </c>
      <c r="C106" s="41">
        <v>45443</v>
      </c>
      <c r="D106" s="41">
        <v>45473</v>
      </c>
      <c r="E106" s="44">
        <v>428489.28472615406</v>
      </c>
      <c r="F106" s="44">
        <v>107122.32118153851</v>
      </c>
      <c r="G106" s="44">
        <v>0</v>
      </c>
    </row>
    <row r="107" spans="1:7" ht="15.75" x14ac:dyDescent="0.2">
      <c r="A107" s="38">
        <v>10247</v>
      </c>
      <c r="B107" s="41">
        <v>45413</v>
      </c>
      <c r="C107" s="41">
        <v>45443</v>
      </c>
      <c r="D107" s="41">
        <v>45450</v>
      </c>
      <c r="E107" s="40">
        <v>3205895.0710666664</v>
      </c>
      <c r="F107" s="40">
        <v>641179.01421333337</v>
      </c>
      <c r="G107" s="40">
        <v>320589.50710666669</v>
      </c>
    </row>
    <row r="108" spans="1:7" ht="15.75" x14ac:dyDescent="0.2">
      <c r="A108" s="38">
        <v>10261</v>
      </c>
      <c r="B108" s="41">
        <v>45413</v>
      </c>
      <c r="C108" s="41">
        <v>45443</v>
      </c>
      <c r="D108" s="41">
        <v>45488</v>
      </c>
      <c r="E108" s="40">
        <v>240000</v>
      </c>
      <c r="F108" s="40">
        <v>72000</v>
      </c>
      <c r="G108" s="40"/>
    </row>
    <row r="109" spans="1:7" ht="15.75" x14ac:dyDescent="0.25">
      <c r="A109" s="42">
        <v>10250</v>
      </c>
      <c r="B109" s="41">
        <v>45413</v>
      </c>
      <c r="C109" s="41">
        <v>45443</v>
      </c>
      <c r="D109" s="41">
        <v>45473</v>
      </c>
      <c r="E109" s="44">
        <v>880000</v>
      </c>
      <c r="F109" s="44">
        <v>176000</v>
      </c>
      <c r="G109" s="44">
        <v>88000</v>
      </c>
    </row>
    <row r="110" spans="1:7" ht="15.75" x14ac:dyDescent="0.2">
      <c r="A110" s="38">
        <v>10249</v>
      </c>
      <c r="B110" s="41">
        <v>45413</v>
      </c>
      <c r="C110" s="41">
        <v>45443</v>
      </c>
      <c r="D110" s="41">
        <v>45464</v>
      </c>
      <c r="E110" s="40">
        <v>1300000</v>
      </c>
      <c r="F110" s="40">
        <v>195000</v>
      </c>
      <c r="G110" s="40">
        <v>130000</v>
      </c>
    </row>
    <row r="111" spans="1:7" ht="15.75" x14ac:dyDescent="0.25">
      <c r="A111" s="42">
        <v>10139</v>
      </c>
      <c r="B111" s="41">
        <v>45413</v>
      </c>
      <c r="C111" s="41">
        <v>45443</v>
      </c>
      <c r="D111" s="41">
        <v>45488</v>
      </c>
      <c r="E111" s="44">
        <v>1600000</v>
      </c>
      <c r="F111" s="44">
        <v>94080</v>
      </c>
      <c r="G111" s="44">
        <v>240000</v>
      </c>
    </row>
    <row r="112" spans="1:7" ht="15.75" x14ac:dyDescent="0.2">
      <c r="A112" s="38">
        <v>10190</v>
      </c>
      <c r="B112" s="41">
        <v>45413</v>
      </c>
      <c r="C112" s="41">
        <v>45443</v>
      </c>
      <c r="D112" s="41">
        <v>45473</v>
      </c>
      <c r="E112" s="40">
        <v>200000</v>
      </c>
      <c r="F112" s="40">
        <v>20000</v>
      </c>
      <c r="G112" s="40">
        <v>20000</v>
      </c>
    </row>
    <row r="113" spans="1:7" ht="15.75" x14ac:dyDescent="0.25">
      <c r="A113" s="42">
        <v>10230</v>
      </c>
      <c r="B113" s="41">
        <v>45413</v>
      </c>
      <c r="C113" s="41">
        <v>45443</v>
      </c>
      <c r="D113" s="41">
        <v>45473</v>
      </c>
      <c r="E113" s="44">
        <v>376545.60000000009</v>
      </c>
      <c r="F113" s="44">
        <v>0</v>
      </c>
      <c r="G113" s="44">
        <v>37654.560000000012</v>
      </c>
    </row>
    <row r="114" spans="1:7" ht="15.75" x14ac:dyDescent="0.2">
      <c r="A114" s="38">
        <v>10183</v>
      </c>
      <c r="B114" s="41">
        <v>45413</v>
      </c>
      <c r="C114" s="41">
        <v>45443</v>
      </c>
      <c r="D114" s="41">
        <v>45473</v>
      </c>
      <c r="E114" s="40">
        <v>500623.76</v>
      </c>
      <c r="F114" s="40">
        <v>151989.373536</v>
      </c>
      <c r="G114" s="40">
        <v>7599.4686768000001</v>
      </c>
    </row>
    <row r="115" spans="1:7" ht="15.75" x14ac:dyDescent="0.25">
      <c r="A115" s="42">
        <v>10168</v>
      </c>
      <c r="B115" s="41">
        <v>45413</v>
      </c>
      <c r="C115" s="41">
        <v>45443</v>
      </c>
      <c r="D115" s="41">
        <v>45473</v>
      </c>
      <c r="E115" s="44">
        <v>100000</v>
      </c>
      <c r="F115" s="44">
        <v>20000</v>
      </c>
      <c r="G115" s="44">
        <v>5000</v>
      </c>
    </row>
    <row r="116" spans="1:7" ht="15.75" x14ac:dyDescent="0.25">
      <c r="A116" s="42">
        <v>10077</v>
      </c>
      <c r="B116" s="41">
        <v>45444</v>
      </c>
      <c r="C116" s="41">
        <v>45473</v>
      </c>
      <c r="D116" s="41">
        <v>45480</v>
      </c>
      <c r="E116" s="44">
        <v>190500.6</v>
      </c>
      <c r="F116" s="44">
        <v>38100.120000000003</v>
      </c>
      <c r="G116" s="44">
        <v>19050.060000000001</v>
      </c>
    </row>
    <row r="117" spans="1:7" ht="15.75" x14ac:dyDescent="0.2">
      <c r="A117" s="38">
        <v>10251</v>
      </c>
      <c r="B117" s="41">
        <v>45444</v>
      </c>
      <c r="C117" s="41">
        <v>45473</v>
      </c>
      <c r="D117" s="41">
        <v>45563</v>
      </c>
      <c r="E117" s="40">
        <v>205662.18</v>
      </c>
      <c r="F117" s="40">
        <v>8103.0898919999991</v>
      </c>
      <c r="G117" s="40">
        <v>10283.109</v>
      </c>
    </row>
    <row r="118" spans="1:7" ht="15.75" x14ac:dyDescent="0.25">
      <c r="A118" s="42">
        <v>10240</v>
      </c>
      <c r="B118" s="41">
        <v>45444</v>
      </c>
      <c r="C118" s="41">
        <v>45473</v>
      </c>
      <c r="D118" s="41">
        <v>45480</v>
      </c>
      <c r="E118" s="44">
        <v>2039565</v>
      </c>
      <c r="F118" s="44">
        <v>611869.5</v>
      </c>
      <c r="G118" s="44"/>
    </row>
    <row r="119" spans="1:7" ht="15.75" x14ac:dyDescent="0.2">
      <c r="A119" s="38">
        <v>10012</v>
      </c>
      <c r="B119" s="41">
        <v>45444</v>
      </c>
      <c r="C119" s="41">
        <v>45473</v>
      </c>
      <c r="D119" s="41">
        <v>45503</v>
      </c>
      <c r="E119" s="40">
        <v>311000</v>
      </c>
      <c r="F119" s="40">
        <v>0</v>
      </c>
      <c r="G119" s="40">
        <v>31100</v>
      </c>
    </row>
    <row r="120" spans="1:7" ht="15.75" x14ac:dyDescent="0.25">
      <c r="A120" s="42">
        <v>10138</v>
      </c>
      <c r="B120" s="41">
        <v>45444</v>
      </c>
      <c r="C120" s="41">
        <v>45473</v>
      </c>
      <c r="D120" s="41">
        <v>45480</v>
      </c>
      <c r="E120" s="44">
        <v>460831.70999999996</v>
      </c>
      <c r="F120" s="44">
        <v>92166.342000000004</v>
      </c>
      <c r="G120" s="44">
        <v>46083.171000000002</v>
      </c>
    </row>
    <row r="121" spans="1:7" ht="15.75" x14ac:dyDescent="0.2">
      <c r="A121" s="38">
        <v>10256</v>
      </c>
      <c r="B121" s="41">
        <v>45444</v>
      </c>
      <c r="C121" s="41">
        <v>45473</v>
      </c>
      <c r="D121" s="41">
        <v>45487</v>
      </c>
      <c r="E121" s="40">
        <v>8689983</v>
      </c>
      <c r="F121" s="40">
        <v>1737996.6</v>
      </c>
      <c r="G121" s="40">
        <v>868998.3</v>
      </c>
    </row>
    <row r="122" spans="1:7" ht="15.75" x14ac:dyDescent="0.25">
      <c r="A122" s="42">
        <v>10080</v>
      </c>
      <c r="B122" s="41">
        <v>45444</v>
      </c>
      <c r="C122" s="41">
        <v>45473</v>
      </c>
      <c r="D122" s="41">
        <v>45563</v>
      </c>
      <c r="E122" s="44">
        <v>600000</v>
      </c>
      <c r="F122" s="44">
        <v>240000</v>
      </c>
      <c r="G122" s="44">
        <v>60000</v>
      </c>
    </row>
    <row r="123" spans="1:7" ht="15.75" x14ac:dyDescent="0.25">
      <c r="A123" s="42">
        <v>10219</v>
      </c>
      <c r="B123" s="41">
        <v>45444</v>
      </c>
      <c r="C123" s="41">
        <v>45473</v>
      </c>
      <c r="D123" s="41">
        <v>45503</v>
      </c>
      <c r="E123" s="44">
        <v>831414.3</v>
      </c>
      <c r="F123" s="44">
        <v>207853.57500000001</v>
      </c>
      <c r="G123" s="44">
        <v>83141.430000000008</v>
      </c>
    </row>
    <row r="124" spans="1:7" ht="15.75" x14ac:dyDescent="0.2">
      <c r="A124" s="38">
        <v>10254</v>
      </c>
      <c r="B124" s="41">
        <v>45444</v>
      </c>
      <c r="C124" s="41">
        <v>45473</v>
      </c>
      <c r="D124" s="41">
        <v>45518</v>
      </c>
      <c r="E124" s="40">
        <v>1292078.6370000001</v>
      </c>
      <c r="F124" s="40">
        <v>258415.72740000003</v>
      </c>
      <c r="G124" s="40">
        <v>129207.86370000002</v>
      </c>
    </row>
    <row r="125" spans="1:7" ht="15.75" x14ac:dyDescent="0.25">
      <c r="A125" s="42">
        <v>10253</v>
      </c>
      <c r="B125" s="41">
        <v>45444</v>
      </c>
      <c r="C125" s="41">
        <v>45473</v>
      </c>
      <c r="D125" s="41">
        <v>45518</v>
      </c>
      <c r="E125" s="44">
        <v>1247264.7420000001</v>
      </c>
      <c r="F125" s="44">
        <v>498905.89680000005</v>
      </c>
      <c r="G125" s="44">
        <v>124726.47420000001</v>
      </c>
    </row>
    <row r="126" spans="1:7" ht="15.75" x14ac:dyDescent="0.25">
      <c r="A126" s="42">
        <v>10995</v>
      </c>
      <c r="B126" s="41">
        <v>45444</v>
      </c>
      <c r="C126" s="41">
        <v>45473</v>
      </c>
      <c r="D126" s="41">
        <v>45503</v>
      </c>
      <c r="E126" s="44">
        <v>1350000</v>
      </c>
      <c r="F126" s="44"/>
      <c r="G126" s="44"/>
    </row>
    <row r="127" spans="1:7" ht="15.75" x14ac:dyDescent="0.25">
      <c r="A127" s="42">
        <v>10259</v>
      </c>
      <c r="B127" s="41">
        <v>45444</v>
      </c>
      <c r="C127" s="41">
        <v>45473</v>
      </c>
      <c r="D127" s="41">
        <v>45503</v>
      </c>
      <c r="E127" s="44">
        <v>3670431</v>
      </c>
      <c r="F127" s="44">
        <v>367043.10000000003</v>
      </c>
      <c r="G127" s="44">
        <v>36704.310000000005</v>
      </c>
    </row>
    <row r="128" spans="1:7" ht="15.75" x14ac:dyDescent="0.25">
      <c r="A128" s="42">
        <v>10262</v>
      </c>
      <c r="B128" s="41">
        <v>45444</v>
      </c>
      <c r="C128" s="41">
        <v>45473</v>
      </c>
      <c r="D128" s="41">
        <v>45487</v>
      </c>
      <c r="E128" s="44">
        <v>2000000</v>
      </c>
      <c r="F128" s="44">
        <v>400000</v>
      </c>
      <c r="G128" s="44">
        <v>100000</v>
      </c>
    </row>
    <row r="129" spans="1:7" ht="15.75" x14ac:dyDescent="0.25">
      <c r="A129" s="42">
        <v>10239</v>
      </c>
      <c r="B129" s="41">
        <v>45444</v>
      </c>
      <c r="C129" s="41">
        <v>45473</v>
      </c>
      <c r="D129" s="41">
        <v>45503</v>
      </c>
      <c r="E129" s="44">
        <v>1606668.5578047337</v>
      </c>
      <c r="F129" s="44">
        <v>401667.13945118344</v>
      </c>
      <c r="G129" s="44">
        <v>160666.85578047339</v>
      </c>
    </row>
    <row r="130" spans="1:7" ht="15.75" x14ac:dyDescent="0.25">
      <c r="A130" s="42">
        <v>10247</v>
      </c>
      <c r="B130" s="41">
        <v>45444</v>
      </c>
      <c r="C130" s="41">
        <v>45473</v>
      </c>
      <c r="D130" s="41">
        <v>45480</v>
      </c>
      <c r="E130" s="44">
        <v>3557016.9121834915</v>
      </c>
      <c r="F130" s="44">
        <v>711403.3824366983</v>
      </c>
      <c r="G130" s="44">
        <v>355701.69121834915</v>
      </c>
    </row>
    <row r="131" spans="1:7" ht="15.75" x14ac:dyDescent="0.2">
      <c r="A131" s="38">
        <v>10250</v>
      </c>
      <c r="B131" s="41">
        <v>45444</v>
      </c>
      <c r="C131" s="41">
        <v>45473</v>
      </c>
      <c r="D131" s="41">
        <v>45503</v>
      </c>
      <c r="E131" s="40">
        <v>600000</v>
      </c>
      <c r="F131" s="40">
        <v>120000</v>
      </c>
      <c r="G131" s="40">
        <v>60000</v>
      </c>
    </row>
    <row r="132" spans="1:7" ht="15.75" x14ac:dyDescent="0.25">
      <c r="A132" s="42">
        <v>10249</v>
      </c>
      <c r="B132" s="41">
        <v>45444</v>
      </c>
      <c r="C132" s="41">
        <v>45473</v>
      </c>
      <c r="D132" s="41">
        <v>45494</v>
      </c>
      <c r="E132" s="44">
        <v>1600000</v>
      </c>
      <c r="F132" s="44">
        <v>240000</v>
      </c>
      <c r="G132" s="44">
        <v>160000</v>
      </c>
    </row>
    <row r="133" spans="1:7" ht="15.75" x14ac:dyDescent="0.2">
      <c r="A133" s="38">
        <v>10139</v>
      </c>
      <c r="B133" s="41">
        <v>45444</v>
      </c>
      <c r="C133" s="41">
        <v>45473</v>
      </c>
      <c r="D133" s="41">
        <v>45518</v>
      </c>
      <c r="E133" s="40">
        <v>1600000</v>
      </c>
      <c r="F133" s="40">
        <v>94080</v>
      </c>
      <c r="G133" s="40">
        <v>240000</v>
      </c>
    </row>
    <row r="134" spans="1:7" ht="15.75" x14ac:dyDescent="0.25">
      <c r="A134" s="42">
        <v>10190</v>
      </c>
      <c r="B134" s="41">
        <v>45444</v>
      </c>
      <c r="C134" s="41">
        <v>45473</v>
      </c>
      <c r="D134" s="41">
        <v>45503</v>
      </c>
      <c r="E134" s="44">
        <v>200000</v>
      </c>
      <c r="F134" s="44">
        <v>20000</v>
      </c>
      <c r="G134" s="44">
        <v>20000</v>
      </c>
    </row>
    <row r="135" spans="1:7" ht="15.75" x14ac:dyDescent="0.2">
      <c r="A135" s="38">
        <v>10240</v>
      </c>
      <c r="B135" s="41">
        <v>45474</v>
      </c>
      <c r="C135" s="41">
        <v>45504</v>
      </c>
      <c r="D135" s="41">
        <v>45511</v>
      </c>
      <c r="E135" s="40">
        <v>1751970</v>
      </c>
      <c r="F135" s="40">
        <v>525591</v>
      </c>
      <c r="G135" s="40"/>
    </row>
    <row r="136" spans="1:7" ht="15.75" x14ac:dyDescent="0.25">
      <c r="A136" s="42">
        <v>10256</v>
      </c>
      <c r="B136" s="41">
        <v>45474</v>
      </c>
      <c r="C136" s="41">
        <v>45504</v>
      </c>
      <c r="D136" s="41">
        <v>45518</v>
      </c>
      <c r="E136" s="44">
        <v>8419636</v>
      </c>
      <c r="F136" s="44">
        <v>1683927.2000000002</v>
      </c>
      <c r="G136" s="44">
        <v>841963.60000000009</v>
      </c>
    </row>
    <row r="137" spans="1:7" ht="15.75" x14ac:dyDescent="0.2">
      <c r="A137" s="38">
        <v>10219</v>
      </c>
      <c r="B137" s="41">
        <v>45474</v>
      </c>
      <c r="C137" s="41">
        <v>45504</v>
      </c>
      <c r="D137" s="41">
        <v>45534</v>
      </c>
      <c r="E137" s="40">
        <v>1662828.6</v>
      </c>
      <c r="F137" s="40">
        <v>415707.15</v>
      </c>
      <c r="G137" s="40">
        <v>166282.86000000002</v>
      </c>
    </row>
    <row r="138" spans="1:7" ht="15.75" x14ac:dyDescent="0.25">
      <c r="A138" s="42">
        <v>10254</v>
      </c>
      <c r="B138" s="41">
        <v>45474</v>
      </c>
      <c r="C138" s="41">
        <v>45504</v>
      </c>
      <c r="D138" s="41">
        <v>45549</v>
      </c>
      <c r="E138" s="44">
        <v>1292078.6370000001</v>
      </c>
      <c r="F138" s="44">
        <v>258415.72740000003</v>
      </c>
      <c r="G138" s="44">
        <v>129207.86370000002</v>
      </c>
    </row>
    <row r="139" spans="1:7" ht="15.75" x14ac:dyDescent="0.2">
      <c r="A139" s="38">
        <v>10253</v>
      </c>
      <c r="B139" s="41">
        <v>45474</v>
      </c>
      <c r="C139" s="41">
        <v>45504</v>
      </c>
      <c r="D139" s="41">
        <v>45549</v>
      </c>
      <c r="E139" s="40">
        <v>1247264.7420000001</v>
      </c>
      <c r="F139" s="40">
        <v>498905.89680000005</v>
      </c>
      <c r="G139" s="40">
        <v>124726.47420000001</v>
      </c>
    </row>
    <row r="140" spans="1:7" ht="15.75" x14ac:dyDescent="0.2">
      <c r="A140" s="38">
        <v>10995</v>
      </c>
      <c r="B140" s="41">
        <v>45474</v>
      </c>
      <c r="C140" s="41">
        <v>45504</v>
      </c>
      <c r="D140" s="41">
        <v>45534</v>
      </c>
      <c r="E140" s="40">
        <v>1350000</v>
      </c>
      <c r="F140" s="40"/>
      <c r="G140" s="40"/>
    </row>
    <row r="141" spans="1:7" ht="15.75" x14ac:dyDescent="0.2">
      <c r="A141" s="38">
        <v>10259</v>
      </c>
      <c r="B141" s="41">
        <v>45474</v>
      </c>
      <c r="C141" s="41">
        <v>45504</v>
      </c>
      <c r="D141" s="41">
        <v>45534</v>
      </c>
      <c r="E141" s="40">
        <v>2945434</v>
      </c>
      <c r="F141" s="40">
        <v>294543.40000000002</v>
      </c>
      <c r="G141" s="40">
        <v>29454.340000000004</v>
      </c>
    </row>
    <row r="142" spans="1:7" ht="15.75" x14ac:dyDescent="0.2">
      <c r="A142" s="38">
        <v>10239</v>
      </c>
      <c r="B142" s="41">
        <v>45474</v>
      </c>
      <c r="C142" s="41">
        <v>45504</v>
      </c>
      <c r="D142" s="41">
        <v>45534</v>
      </c>
      <c r="E142" s="40">
        <v>1518897.0462670047</v>
      </c>
      <c r="F142" s="40">
        <v>379724.26156675117</v>
      </c>
      <c r="G142" s="40">
        <v>151889.70462670046</v>
      </c>
    </row>
    <row r="143" spans="1:7" ht="15.75" x14ac:dyDescent="0.25">
      <c r="A143" s="42">
        <v>10250</v>
      </c>
      <c r="B143" s="41">
        <v>45474</v>
      </c>
      <c r="C143" s="41">
        <v>45504</v>
      </c>
      <c r="D143" s="41">
        <v>45534</v>
      </c>
      <c r="E143" s="44">
        <v>500000</v>
      </c>
      <c r="F143" s="44">
        <v>100000</v>
      </c>
      <c r="G143" s="44">
        <v>50000</v>
      </c>
    </row>
    <row r="144" spans="1:7" ht="15.75" x14ac:dyDescent="0.2">
      <c r="A144" s="38">
        <v>10249</v>
      </c>
      <c r="B144" s="41">
        <v>45474</v>
      </c>
      <c r="C144" s="41">
        <v>45504</v>
      </c>
      <c r="D144" s="41">
        <v>45525</v>
      </c>
      <c r="E144" s="40">
        <v>1500000</v>
      </c>
      <c r="F144" s="40">
        <v>225000</v>
      </c>
      <c r="G144" s="40">
        <v>150000</v>
      </c>
    </row>
    <row r="145" spans="1:7" ht="15.75" x14ac:dyDescent="0.25">
      <c r="A145" s="42">
        <v>10139</v>
      </c>
      <c r="B145" s="41">
        <v>45474</v>
      </c>
      <c r="C145" s="41">
        <v>45504</v>
      </c>
      <c r="D145" s="41">
        <v>45549</v>
      </c>
      <c r="E145" s="44">
        <v>4506303.2544092899</v>
      </c>
      <c r="F145" s="44">
        <v>264970.63135926623</v>
      </c>
      <c r="G145" s="44">
        <v>675945.48816139344</v>
      </c>
    </row>
    <row r="146" spans="1:7" ht="15.75" x14ac:dyDescent="0.2">
      <c r="A146" s="38">
        <v>10190</v>
      </c>
      <c r="B146" s="41">
        <v>45474</v>
      </c>
      <c r="C146" s="41">
        <v>45504</v>
      </c>
      <c r="D146" s="41">
        <v>45534</v>
      </c>
      <c r="E146" s="40">
        <v>227992.6</v>
      </c>
      <c r="F146" s="40">
        <v>22799.260000000002</v>
      </c>
      <c r="G146" s="40">
        <v>22799.260000000002</v>
      </c>
    </row>
    <row r="147" spans="1:7" ht="15.75" x14ac:dyDescent="0.25">
      <c r="A147" s="45">
        <v>10264</v>
      </c>
      <c r="B147" s="41">
        <v>45474</v>
      </c>
      <c r="C147" s="41">
        <v>45504</v>
      </c>
      <c r="D147" s="41">
        <v>45534</v>
      </c>
      <c r="E147" s="44">
        <v>2745360.4000000004</v>
      </c>
      <c r="F147" s="44">
        <v>823608.12000000011</v>
      </c>
      <c r="G147" s="44">
        <v>274536.04000000004</v>
      </c>
    </row>
    <row r="148" spans="1:7" ht="15.75" x14ac:dyDescent="0.2">
      <c r="A148" s="38">
        <v>10265</v>
      </c>
      <c r="B148" s="41">
        <v>45474</v>
      </c>
      <c r="C148" s="41">
        <v>45504</v>
      </c>
      <c r="D148" s="41">
        <v>45534</v>
      </c>
      <c r="E148" s="40">
        <v>2248650.9</v>
      </c>
      <c r="F148" s="40">
        <v>674595.2699999999</v>
      </c>
      <c r="G148" s="40">
        <v>224865.09</v>
      </c>
    </row>
    <row r="149" spans="1:7" ht="15.75" x14ac:dyDescent="0.25">
      <c r="A149" s="42">
        <v>10240</v>
      </c>
      <c r="B149" s="41">
        <v>45505</v>
      </c>
      <c r="C149" s="41">
        <v>45535</v>
      </c>
      <c r="D149" s="41">
        <v>45542</v>
      </c>
      <c r="E149" s="44">
        <v>781000</v>
      </c>
      <c r="F149" s="44">
        <v>234300</v>
      </c>
      <c r="G149" s="44"/>
    </row>
    <row r="150" spans="1:7" ht="15.75" x14ac:dyDescent="0.2">
      <c r="A150" s="38">
        <v>10256</v>
      </c>
      <c r="B150" s="41">
        <v>45505</v>
      </c>
      <c r="C150" s="41">
        <v>45535</v>
      </c>
      <c r="D150" s="41">
        <v>45549</v>
      </c>
      <c r="E150" s="40">
        <v>8419636</v>
      </c>
      <c r="F150" s="40">
        <v>1683927.2000000002</v>
      </c>
      <c r="G150" s="40">
        <v>841963.60000000009</v>
      </c>
    </row>
    <row r="151" spans="1:7" ht="15.75" x14ac:dyDescent="0.25">
      <c r="A151" s="42">
        <v>10219</v>
      </c>
      <c r="B151" s="41">
        <v>45505</v>
      </c>
      <c r="C151" s="41">
        <v>45535</v>
      </c>
      <c r="D151" s="41">
        <v>45565</v>
      </c>
      <c r="E151" s="44">
        <v>831414.3</v>
      </c>
      <c r="F151" s="44">
        <v>207853.57500000001</v>
      </c>
      <c r="G151" s="44">
        <v>83141.430000000008</v>
      </c>
    </row>
    <row r="152" spans="1:7" ht="15.75" x14ac:dyDescent="0.2">
      <c r="A152" s="38">
        <v>10254</v>
      </c>
      <c r="B152" s="41">
        <v>45505</v>
      </c>
      <c r="C152" s="41">
        <v>45535</v>
      </c>
      <c r="D152" s="41">
        <v>45580</v>
      </c>
      <c r="E152" s="40">
        <v>1292078.6370000001</v>
      </c>
      <c r="F152" s="40">
        <v>258415.72740000003</v>
      </c>
      <c r="G152" s="40">
        <v>129207.86370000002</v>
      </c>
    </row>
    <row r="153" spans="1:7" ht="15.75" x14ac:dyDescent="0.25">
      <c r="A153" s="42">
        <v>10253</v>
      </c>
      <c r="B153" s="41">
        <v>45505</v>
      </c>
      <c r="C153" s="41">
        <v>45535</v>
      </c>
      <c r="D153" s="41">
        <v>45580</v>
      </c>
      <c r="E153" s="44">
        <v>1247264.7420000001</v>
      </c>
      <c r="F153" s="44">
        <v>498905.89680000005</v>
      </c>
      <c r="G153" s="44">
        <v>124726.47420000001</v>
      </c>
    </row>
    <row r="154" spans="1:7" ht="15.75" x14ac:dyDescent="0.25">
      <c r="A154" s="42">
        <v>10995</v>
      </c>
      <c r="B154" s="41">
        <v>45505</v>
      </c>
      <c r="C154" s="41">
        <v>45535</v>
      </c>
      <c r="D154" s="41">
        <v>45565</v>
      </c>
      <c r="E154" s="44">
        <v>1600000</v>
      </c>
      <c r="F154" s="44"/>
      <c r="G154" s="44"/>
    </row>
    <row r="155" spans="1:7" ht="15.75" x14ac:dyDescent="0.25">
      <c r="A155" s="42">
        <v>10259</v>
      </c>
      <c r="B155" s="41">
        <v>45505</v>
      </c>
      <c r="C155" s="41">
        <v>45535</v>
      </c>
      <c r="D155" s="41">
        <v>45565</v>
      </c>
      <c r="E155" s="44">
        <v>2801791</v>
      </c>
      <c r="F155" s="44">
        <v>280179.10000000003</v>
      </c>
      <c r="G155" s="44">
        <v>28017.910000000003</v>
      </c>
    </row>
    <row r="156" spans="1:7" ht="15.75" x14ac:dyDescent="0.2">
      <c r="A156" s="38">
        <v>10250</v>
      </c>
      <c r="B156" s="41">
        <v>45505</v>
      </c>
      <c r="C156" s="41">
        <v>45535</v>
      </c>
      <c r="D156" s="41">
        <v>45565</v>
      </c>
      <c r="E156" s="40">
        <v>500000</v>
      </c>
      <c r="F156" s="40">
        <v>100000</v>
      </c>
      <c r="G156" s="40">
        <v>50000</v>
      </c>
    </row>
    <row r="157" spans="1:7" ht="15.75" x14ac:dyDescent="0.25">
      <c r="A157" s="42">
        <v>10249</v>
      </c>
      <c r="B157" s="41">
        <v>45505</v>
      </c>
      <c r="C157" s="41">
        <v>45535</v>
      </c>
      <c r="D157" s="41">
        <v>45556</v>
      </c>
      <c r="E157" s="44">
        <v>1400000</v>
      </c>
      <c r="F157" s="44">
        <v>210000</v>
      </c>
      <c r="G157" s="44">
        <v>140000</v>
      </c>
    </row>
    <row r="158" spans="1:7" ht="15.75" x14ac:dyDescent="0.25">
      <c r="A158" s="42">
        <v>10171</v>
      </c>
      <c r="B158" s="41">
        <v>45505</v>
      </c>
      <c r="C158" s="41">
        <v>45535</v>
      </c>
      <c r="D158" s="41">
        <v>45565</v>
      </c>
      <c r="E158" s="44">
        <v>1547395.83</v>
      </c>
      <c r="F158" s="44">
        <v>154739.58300000001</v>
      </c>
      <c r="G158" s="44">
        <v>154739.58300000001</v>
      </c>
    </row>
    <row r="159" spans="1:7" ht="15.75" x14ac:dyDescent="0.2">
      <c r="A159" s="46">
        <v>10264</v>
      </c>
      <c r="B159" s="41">
        <v>45505</v>
      </c>
      <c r="C159" s="41">
        <v>45535</v>
      </c>
      <c r="D159" s="41">
        <v>45565</v>
      </c>
      <c r="E159" s="40">
        <v>5490720.8000000007</v>
      </c>
      <c r="F159" s="40">
        <v>1647216.2400000002</v>
      </c>
      <c r="G159" s="40">
        <v>549072.08000000007</v>
      </c>
    </row>
    <row r="160" spans="1:7" ht="15.75" x14ac:dyDescent="0.25">
      <c r="A160" s="42">
        <v>10265</v>
      </c>
      <c r="B160" s="41">
        <v>45505</v>
      </c>
      <c r="C160" s="41">
        <v>45535</v>
      </c>
      <c r="D160" s="41">
        <v>45565</v>
      </c>
      <c r="E160" s="44">
        <v>4497301.8</v>
      </c>
      <c r="F160" s="44">
        <v>1349190.5399999998</v>
      </c>
      <c r="G160" s="44">
        <v>449730.18</v>
      </c>
    </row>
    <row r="161" spans="1:7" ht="15.75" x14ac:dyDescent="0.2">
      <c r="A161" s="38">
        <v>10240</v>
      </c>
      <c r="B161" s="41">
        <v>45536</v>
      </c>
      <c r="C161" s="41">
        <v>45565</v>
      </c>
      <c r="D161" s="41">
        <v>45572</v>
      </c>
      <c r="E161" s="40">
        <v>390500</v>
      </c>
      <c r="F161" s="40">
        <v>117150</v>
      </c>
      <c r="G161" s="40"/>
    </row>
    <row r="162" spans="1:7" ht="15.75" x14ac:dyDescent="0.25">
      <c r="A162" s="42">
        <v>10256</v>
      </c>
      <c r="B162" s="41">
        <v>45536</v>
      </c>
      <c r="C162" s="41">
        <v>45565</v>
      </c>
      <c r="D162" s="41">
        <v>45579</v>
      </c>
      <c r="E162" s="44">
        <v>4000000</v>
      </c>
      <c r="F162" s="44">
        <v>800000</v>
      </c>
      <c r="G162" s="44">
        <v>400000</v>
      </c>
    </row>
    <row r="163" spans="1:7" ht="15.75" x14ac:dyDescent="0.2">
      <c r="A163" s="38">
        <v>10219</v>
      </c>
      <c r="B163" s="41">
        <v>45536</v>
      </c>
      <c r="C163" s="41">
        <v>45565</v>
      </c>
      <c r="D163" s="41">
        <v>45595</v>
      </c>
      <c r="E163" s="40">
        <v>831414.3</v>
      </c>
      <c r="F163" s="40">
        <v>207853.57500000001</v>
      </c>
      <c r="G163" s="40">
        <v>83141.430000000008</v>
      </c>
    </row>
    <row r="164" spans="1:7" ht="15.75" x14ac:dyDescent="0.25">
      <c r="A164" s="42">
        <v>10254</v>
      </c>
      <c r="B164" s="41">
        <v>45536</v>
      </c>
      <c r="C164" s="41">
        <v>45565</v>
      </c>
      <c r="D164" s="41">
        <v>45610</v>
      </c>
      <c r="E164" s="44">
        <v>1292078.6370000001</v>
      </c>
      <c r="F164" s="44">
        <v>258415.72740000003</v>
      </c>
      <c r="G164" s="44">
        <v>129207.86370000002</v>
      </c>
    </row>
    <row r="165" spans="1:7" ht="15.75" x14ac:dyDescent="0.2">
      <c r="A165" s="38">
        <v>10253</v>
      </c>
      <c r="B165" s="41">
        <v>45536</v>
      </c>
      <c r="C165" s="41">
        <v>45565</v>
      </c>
      <c r="D165" s="41">
        <v>45610</v>
      </c>
      <c r="E165" s="40">
        <v>1247264.7420000001</v>
      </c>
      <c r="F165" s="40">
        <v>498905.89680000005</v>
      </c>
      <c r="G165" s="40">
        <v>124726.47420000001</v>
      </c>
    </row>
    <row r="166" spans="1:7" ht="15.75" x14ac:dyDescent="0.2">
      <c r="A166" s="38">
        <v>10995</v>
      </c>
      <c r="B166" s="41">
        <v>45536</v>
      </c>
      <c r="C166" s="41">
        <v>45565</v>
      </c>
      <c r="D166" s="41">
        <v>45595</v>
      </c>
      <c r="E166" s="40">
        <v>1600000</v>
      </c>
      <c r="F166" s="40"/>
      <c r="G166" s="40"/>
    </row>
    <row r="167" spans="1:7" ht="15.75" x14ac:dyDescent="0.2">
      <c r="A167" s="38">
        <v>10259</v>
      </c>
      <c r="B167" s="41">
        <v>45536</v>
      </c>
      <c r="C167" s="41">
        <v>45565</v>
      </c>
      <c r="D167" s="41">
        <v>45595</v>
      </c>
      <c r="E167" s="40">
        <v>2591593</v>
      </c>
      <c r="F167" s="40">
        <v>259159.30000000002</v>
      </c>
      <c r="G167" s="40">
        <v>25915.930000000004</v>
      </c>
    </row>
    <row r="168" spans="1:7" ht="15.75" x14ac:dyDescent="0.25">
      <c r="A168" s="42">
        <v>10250</v>
      </c>
      <c r="B168" s="41">
        <v>45536</v>
      </c>
      <c r="C168" s="41">
        <v>45565</v>
      </c>
      <c r="D168" s="41">
        <v>45595</v>
      </c>
      <c r="E168" s="44">
        <v>346977</v>
      </c>
      <c r="F168" s="44">
        <v>69395.400000000009</v>
      </c>
      <c r="G168" s="44">
        <v>34697.700000000004</v>
      </c>
    </row>
    <row r="169" spans="1:7" ht="15.75" x14ac:dyDescent="0.2">
      <c r="A169" s="38">
        <v>10249</v>
      </c>
      <c r="B169" s="41">
        <v>45536</v>
      </c>
      <c r="C169" s="41">
        <v>45565</v>
      </c>
      <c r="D169" s="41">
        <v>45586</v>
      </c>
      <c r="E169" s="40">
        <v>1300000</v>
      </c>
      <c r="F169" s="40">
        <v>195000</v>
      </c>
      <c r="G169" s="40">
        <v>130000</v>
      </c>
    </row>
    <row r="170" spans="1:7" ht="15.75" x14ac:dyDescent="0.2">
      <c r="A170" s="38">
        <v>10997</v>
      </c>
      <c r="B170" s="41">
        <v>45536</v>
      </c>
      <c r="C170" s="41">
        <v>45565</v>
      </c>
      <c r="D170" s="41">
        <v>45595</v>
      </c>
      <c r="E170" s="40">
        <v>3132112.15</v>
      </c>
      <c r="F170" s="40">
        <v>626422.43000000005</v>
      </c>
      <c r="G170" s="40">
        <v>313211.21500000003</v>
      </c>
    </row>
    <row r="171" spans="1:7" ht="15.75" x14ac:dyDescent="0.25">
      <c r="A171" s="45">
        <v>10264</v>
      </c>
      <c r="B171" s="41">
        <v>45536</v>
      </c>
      <c r="C171" s="41">
        <v>45565</v>
      </c>
      <c r="D171" s="41">
        <v>45595</v>
      </c>
      <c r="E171" s="44">
        <v>8236081.1999999993</v>
      </c>
      <c r="F171" s="44">
        <v>2470824.36</v>
      </c>
      <c r="G171" s="44">
        <v>823608.12</v>
      </c>
    </row>
    <row r="172" spans="1:7" ht="15.75" x14ac:dyDescent="0.2">
      <c r="A172" s="38">
        <v>10265</v>
      </c>
      <c r="B172" s="41">
        <v>45536</v>
      </c>
      <c r="C172" s="41">
        <v>45565</v>
      </c>
      <c r="D172" s="41">
        <v>45595</v>
      </c>
      <c r="E172" s="40">
        <v>6745952.7000000002</v>
      </c>
      <c r="F172" s="40">
        <v>2023785.81</v>
      </c>
      <c r="G172" s="40">
        <v>674595.27</v>
      </c>
    </row>
    <row r="173" spans="1:7" ht="15.75" x14ac:dyDescent="0.2">
      <c r="A173" s="38">
        <v>10256</v>
      </c>
      <c r="B173" s="41">
        <v>45566</v>
      </c>
      <c r="C173" s="41">
        <v>45596</v>
      </c>
      <c r="D173" s="41">
        <v>45610</v>
      </c>
      <c r="E173" s="40">
        <v>5549856</v>
      </c>
      <c r="F173" s="40">
        <v>1109971.2</v>
      </c>
      <c r="G173" s="40">
        <v>554985.6</v>
      </c>
    </row>
    <row r="174" spans="1:7" ht="15.75" x14ac:dyDescent="0.25">
      <c r="A174" s="42">
        <v>10219</v>
      </c>
      <c r="B174" s="41">
        <v>45566</v>
      </c>
      <c r="C174" s="41">
        <v>45596</v>
      </c>
      <c r="D174" s="41">
        <v>45626</v>
      </c>
      <c r="E174" s="44">
        <v>831414.3</v>
      </c>
      <c r="F174" s="44">
        <v>207853.57500000001</v>
      </c>
      <c r="G174" s="44">
        <v>83141.430000000008</v>
      </c>
    </row>
    <row r="175" spans="1:7" ht="15.75" x14ac:dyDescent="0.2">
      <c r="A175" s="38">
        <v>10254</v>
      </c>
      <c r="B175" s="41">
        <v>45566</v>
      </c>
      <c r="C175" s="41">
        <v>45596</v>
      </c>
      <c r="D175" s="41">
        <v>45641</v>
      </c>
      <c r="E175" s="40">
        <v>1292078.6370000001</v>
      </c>
      <c r="F175" s="40">
        <v>258415.72740000003</v>
      </c>
      <c r="G175" s="40">
        <v>129207.86370000002</v>
      </c>
    </row>
    <row r="176" spans="1:7" ht="15.75" x14ac:dyDescent="0.25">
      <c r="A176" s="42">
        <v>10253</v>
      </c>
      <c r="B176" s="41">
        <v>45566</v>
      </c>
      <c r="C176" s="41">
        <v>45596</v>
      </c>
      <c r="D176" s="41">
        <v>45641</v>
      </c>
      <c r="E176" s="44">
        <v>1247254.32</v>
      </c>
      <c r="F176" s="44">
        <v>498901.72800000006</v>
      </c>
      <c r="G176" s="44">
        <v>124725.43200000002</v>
      </c>
    </row>
    <row r="177" spans="1:7" ht="15.75" x14ac:dyDescent="0.25">
      <c r="A177" s="42">
        <v>10995</v>
      </c>
      <c r="B177" s="41">
        <v>45566</v>
      </c>
      <c r="C177" s="41">
        <v>45596</v>
      </c>
      <c r="D177" s="41">
        <v>45626</v>
      </c>
      <c r="E177" s="44">
        <v>2100000</v>
      </c>
      <c r="F177" s="44"/>
      <c r="G177" s="44"/>
    </row>
    <row r="178" spans="1:7" ht="15.75" x14ac:dyDescent="0.25">
      <c r="A178" s="42">
        <v>10259</v>
      </c>
      <c r="B178" s="41">
        <v>45566</v>
      </c>
      <c r="C178" s="41">
        <v>45596</v>
      </c>
      <c r="D178" s="41">
        <v>45626</v>
      </c>
      <c r="E178" s="44">
        <v>1975047</v>
      </c>
      <c r="F178" s="44">
        <v>197504.7</v>
      </c>
      <c r="G178" s="44">
        <v>19750.47</v>
      </c>
    </row>
    <row r="179" spans="1:7" ht="15.75" x14ac:dyDescent="0.25">
      <c r="A179" s="42">
        <v>10249</v>
      </c>
      <c r="B179" s="41">
        <v>45566</v>
      </c>
      <c r="C179" s="41">
        <v>45596</v>
      </c>
      <c r="D179" s="41">
        <v>45617</v>
      </c>
      <c r="E179" s="44">
        <v>1290000</v>
      </c>
      <c r="F179" s="44">
        <v>193500</v>
      </c>
      <c r="G179" s="44">
        <v>129000</v>
      </c>
    </row>
    <row r="180" spans="1:7" ht="15.75" x14ac:dyDescent="0.25">
      <c r="A180" s="42">
        <v>10997</v>
      </c>
      <c r="B180" s="41">
        <v>45566</v>
      </c>
      <c r="C180" s="41">
        <v>45596</v>
      </c>
      <c r="D180" s="41">
        <v>45626</v>
      </c>
      <c r="E180" s="44">
        <v>762858.3</v>
      </c>
      <c r="F180" s="44">
        <v>152571.66</v>
      </c>
      <c r="G180" s="44">
        <v>76285.83</v>
      </c>
    </row>
    <row r="181" spans="1:7" ht="15.75" x14ac:dyDescent="0.2">
      <c r="A181" s="46">
        <v>10264</v>
      </c>
      <c r="B181" s="41">
        <v>45566</v>
      </c>
      <c r="C181" s="41">
        <v>45596</v>
      </c>
      <c r="D181" s="41">
        <v>45626</v>
      </c>
      <c r="E181" s="40">
        <v>10981441.600000001</v>
      </c>
      <c r="F181" s="40">
        <v>3294432.4800000004</v>
      </c>
      <c r="G181" s="40">
        <v>1098144.1600000001</v>
      </c>
    </row>
    <row r="182" spans="1:7" ht="15.75" x14ac:dyDescent="0.25">
      <c r="A182" s="42">
        <v>10265</v>
      </c>
      <c r="B182" s="41">
        <v>45566</v>
      </c>
      <c r="C182" s="41">
        <v>45596</v>
      </c>
      <c r="D182" s="41">
        <v>45626</v>
      </c>
      <c r="E182" s="44">
        <v>8994603.5999999996</v>
      </c>
      <c r="F182" s="44">
        <v>2698381.0799999996</v>
      </c>
      <c r="G182" s="44">
        <v>899460.36</v>
      </c>
    </row>
    <row r="183" spans="1:7" ht="15.75" x14ac:dyDescent="0.2">
      <c r="A183" s="38">
        <v>10219</v>
      </c>
      <c r="B183" s="41">
        <v>45597</v>
      </c>
      <c r="C183" s="41">
        <v>45626</v>
      </c>
      <c r="D183" s="41">
        <v>45656</v>
      </c>
      <c r="E183" s="40">
        <v>831414.3</v>
      </c>
      <c r="F183" s="40">
        <v>207853.57500000001</v>
      </c>
      <c r="G183" s="40">
        <v>83141.430000000008</v>
      </c>
    </row>
    <row r="184" spans="1:7" ht="15.75" x14ac:dyDescent="0.25">
      <c r="A184" s="42">
        <v>10254</v>
      </c>
      <c r="B184" s="41">
        <v>45597</v>
      </c>
      <c r="C184" s="41">
        <v>45626</v>
      </c>
      <c r="D184" s="41">
        <v>45671</v>
      </c>
      <c r="E184" s="44">
        <v>1292078.6370000001</v>
      </c>
      <c r="F184" s="44">
        <v>258415.72740000003</v>
      </c>
      <c r="G184" s="44">
        <v>129207.86370000002</v>
      </c>
    </row>
    <row r="185" spans="1:7" ht="15.75" x14ac:dyDescent="0.2">
      <c r="A185" s="38">
        <v>10995</v>
      </c>
      <c r="B185" s="41">
        <v>45597</v>
      </c>
      <c r="C185" s="41">
        <v>45626</v>
      </c>
      <c r="D185" s="41">
        <v>45656</v>
      </c>
      <c r="E185" s="40">
        <v>1750000</v>
      </c>
      <c r="F185" s="40"/>
      <c r="G185" s="40"/>
    </row>
    <row r="186" spans="1:7" ht="15.75" x14ac:dyDescent="0.2">
      <c r="A186" s="38">
        <v>10259</v>
      </c>
      <c r="B186" s="41">
        <v>45597</v>
      </c>
      <c r="C186" s="41">
        <v>45626</v>
      </c>
      <c r="D186" s="41">
        <v>45656</v>
      </c>
      <c r="E186" s="40">
        <v>1716890</v>
      </c>
      <c r="F186" s="40">
        <v>171689</v>
      </c>
      <c r="G186" s="40">
        <v>17168.900000000001</v>
      </c>
    </row>
    <row r="187" spans="1:7" ht="15.75" x14ac:dyDescent="0.2">
      <c r="A187" s="38">
        <v>10997</v>
      </c>
      <c r="B187" s="41">
        <v>45597</v>
      </c>
      <c r="C187" s="41">
        <v>45626</v>
      </c>
      <c r="D187" s="41">
        <v>45656</v>
      </c>
      <c r="E187" s="40">
        <v>1404601.39</v>
      </c>
      <c r="F187" s="40">
        <v>280920.27799999999</v>
      </c>
      <c r="G187" s="40">
        <v>140460.139</v>
      </c>
    </row>
    <row r="188" spans="1:7" ht="15.75" x14ac:dyDescent="0.25">
      <c r="A188" s="45">
        <v>10264</v>
      </c>
      <c r="B188" s="41">
        <v>45597</v>
      </c>
      <c r="C188" s="41">
        <v>45626</v>
      </c>
      <c r="D188" s="41">
        <v>45656</v>
      </c>
      <c r="E188" s="44">
        <v>10981441.600000001</v>
      </c>
      <c r="F188" s="44">
        <v>3294432.4800000004</v>
      </c>
      <c r="G188" s="44">
        <v>1098144.1600000001</v>
      </c>
    </row>
    <row r="189" spans="1:7" ht="15.75" x14ac:dyDescent="0.2">
      <c r="A189" s="38">
        <v>10265</v>
      </c>
      <c r="B189" s="41">
        <v>45597</v>
      </c>
      <c r="C189" s="41">
        <v>45626</v>
      </c>
      <c r="D189" s="41">
        <v>45656</v>
      </c>
      <c r="E189" s="40">
        <v>8994603.5999999996</v>
      </c>
      <c r="F189" s="40">
        <v>2698381.0799999996</v>
      </c>
      <c r="G189" s="40">
        <v>899460.36</v>
      </c>
    </row>
    <row r="190" spans="1:7" ht="15.75" x14ac:dyDescent="0.25">
      <c r="A190" s="42">
        <v>10219</v>
      </c>
      <c r="B190" s="41">
        <v>45627</v>
      </c>
      <c r="C190" s="41">
        <v>45657</v>
      </c>
      <c r="D190" s="41">
        <v>45687</v>
      </c>
      <c r="E190" s="44">
        <v>831414.3</v>
      </c>
      <c r="F190" s="44">
        <v>207853.57500000001</v>
      </c>
      <c r="G190" s="44">
        <v>83141.430000000008</v>
      </c>
    </row>
    <row r="191" spans="1:7" ht="15.75" x14ac:dyDescent="0.2">
      <c r="A191" s="38">
        <v>10254</v>
      </c>
      <c r="B191" s="41">
        <v>45627</v>
      </c>
      <c r="C191" s="41">
        <v>45657</v>
      </c>
      <c r="D191" s="41">
        <v>45702</v>
      </c>
      <c r="E191" s="40">
        <v>1292078.6370000001</v>
      </c>
      <c r="F191" s="40">
        <v>258415.72740000003</v>
      </c>
      <c r="G191" s="40">
        <v>129207.86370000002</v>
      </c>
    </row>
    <row r="192" spans="1:7" ht="15.75" x14ac:dyDescent="0.25">
      <c r="A192" s="42">
        <v>10995</v>
      </c>
      <c r="B192" s="41">
        <v>45627</v>
      </c>
      <c r="C192" s="41">
        <v>45657</v>
      </c>
      <c r="D192" s="41">
        <v>45687</v>
      </c>
      <c r="E192" s="44">
        <v>1750000</v>
      </c>
      <c r="F192" s="44"/>
      <c r="G192" s="44"/>
    </row>
    <row r="193" spans="1:7" ht="15.75" x14ac:dyDescent="0.25">
      <c r="A193" s="42">
        <v>10259</v>
      </c>
      <c r="B193" s="41">
        <v>45627</v>
      </c>
      <c r="C193" s="41">
        <v>45657</v>
      </c>
      <c r="D193" s="41">
        <v>45687</v>
      </c>
      <c r="E193" s="44">
        <v>224914</v>
      </c>
      <c r="F193" s="44">
        <v>22491.4</v>
      </c>
      <c r="G193" s="44">
        <v>2249.1400000000003</v>
      </c>
    </row>
    <row r="194" spans="1:7" ht="15.75" x14ac:dyDescent="0.25">
      <c r="A194" s="42">
        <v>10997</v>
      </c>
      <c r="B194" s="41">
        <v>45627</v>
      </c>
      <c r="C194" s="41">
        <v>45657</v>
      </c>
      <c r="D194" s="41">
        <v>45687</v>
      </c>
      <c r="E194" s="44">
        <v>7840830.29</v>
      </c>
      <c r="F194" s="44">
        <v>1568166.0580000002</v>
      </c>
      <c r="G194" s="44">
        <v>784083.0290000001</v>
      </c>
    </row>
    <row r="195" spans="1:7" ht="15.75" x14ac:dyDescent="0.2">
      <c r="A195" s="46">
        <v>10264</v>
      </c>
      <c r="B195" s="41">
        <v>45627</v>
      </c>
      <c r="C195" s="41">
        <v>45657</v>
      </c>
      <c r="D195" s="41">
        <v>45687</v>
      </c>
      <c r="E195" s="40">
        <v>10981441.600000001</v>
      </c>
      <c r="F195" s="40">
        <v>3294432.4800000004</v>
      </c>
      <c r="G195" s="40">
        <v>1098144.1600000001</v>
      </c>
    </row>
    <row r="196" spans="1:7" ht="15.75" x14ac:dyDescent="0.25">
      <c r="A196" s="42">
        <v>10265</v>
      </c>
      <c r="B196" s="41">
        <v>45627</v>
      </c>
      <c r="C196" s="41">
        <v>45657</v>
      </c>
      <c r="D196" s="41">
        <v>45687</v>
      </c>
      <c r="E196" s="44">
        <v>8994603.5999999996</v>
      </c>
      <c r="F196" s="44">
        <v>2698381.0799999996</v>
      </c>
      <c r="G196" s="44">
        <v>899460.36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5B06F-C904-4F78-BB50-EF127A34C17F}">
  <dimension ref="A1:F557"/>
  <sheetViews>
    <sheetView workbookViewId="0">
      <selection activeCell="E1" sqref="E1"/>
    </sheetView>
  </sheetViews>
  <sheetFormatPr defaultRowHeight="14.25" x14ac:dyDescent="0.2"/>
  <cols>
    <col min="1" max="1" width="22.875" bestFit="1" customWidth="1"/>
    <col min="2" max="3" width="9.875" bestFit="1" customWidth="1"/>
    <col min="4" max="4" width="11.125" bestFit="1" customWidth="1"/>
    <col min="5" max="5" width="14.625" bestFit="1" customWidth="1"/>
    <col min="6" max="6" width="11.875" bestFit="1" customWidth="1"/>
  </cols>
  <sheetData>
    <row r="1" spans="1:6" x14ac:dyDescent="0.2">
      <c r="A1" t="s">
        <v>0</v>
      </c>
      <c r="B1" t="s">
        <v>190</v>
      </c>
      <c r="C1" t="s">
        <v>191</v>
      </c>
      <c r="D1" t="s">
        <v>189</v>
      </c>
      <c r="E1" t="s">
        <v>231</v>
      </c>
      <c r="F1" t="s">
        <v>232</v>
      </c>
    </row>
    <row r="2" spans="1:6" x14ac:dyDescent="0.2">
      <c r="A2">
        <v>10077</v>
      </c>
      <c r="B2" s="12">
        <v>45292</v>
      </c>
      <c r="C2" s="12">
        <v>45322</v>
      </c>
      <c r="D2" s="12">
        <v>45329</v>
      </c>
      <c r="E2" t="s">
        <v>105</v>
      </c>
      <c r="F2">
        <v>190500.6</v>
      </c>
    </row>
    <row r="3" spans="1:6" x14ac:dyDescent="0.2">
      <c r="A3">
        <v>10077</v>
      </c>
      <c r="B3" s="12">
        <v>45292</v>
      </c>
      <c r="C3" s="12">
        <v>45322</v>
      </c>
      <c r="D3" s="12">
        <v>45329</v>
      </c>
      <c r="E3" t="s">
        <v>106</v>
      </c>
      <c r="F3">
        <v>38100.120000000003</v>
      </c>
    </row>
    <row r="4" spans="1:6" x14ac:dyDescent="0.2">
      <c r="A4">
        <v>10077</v>
      </c>
      <c r="B4" s="12">
        <v>45292</v>
      </c>
      <c r="C4" s="12">
        <v>45322</v>
      </c>
      <c r="D4" s="12">
        <v>45329</v>
      </c>
      <c r="E4" t="s">
        <v>107</v>
      </c>
      <c r="F4">
        <v>19050.060000000001</v>
      </c>
    </row>
    <row r="5" spans="1:6" x14ac:dyDescent="0.2">
      <c r="A5">
        <v>10245</v>
      </c>
      <c r="B5" s="12">
        <v>45292</v>
      </c>
      <c r="C5" s="12">
        <v>45322</v>
      </c>
      <c r="D5" s="12">
        <v>45337</v>
      </c>
      <c r="E5" t="s">
        <v>105</v>
      </c>
      <c r="F5">
        <v>283088.24</v>
      </c>
    </row>
    <row r="6" spans="1:6" x14ac:dyDescent="0.2">
      <c r="A6">
        <v>10245</v>
      </c>
      <c r="B6" s="12">
        <v>45292</v>
      </c>
      <c r="C6" s="12">
        <v>45322</v>
      </c>
      <c r="D6" s="12">
        <v>45337</v>
      </c>
      <c r="E6" t="s">
        <v>106</v>
      </c>
      <c r="F6">
        <v>84926.471999999994</v>
      </c>
    </row>
    <row r="7" spans="1:6" x14ac:dyDescent="0.2">
      <c r="A7">
        <v>10245</v>
      </c>
      <c r="B7" s="12">
        <v>45292</v>
      </c>
      <c r="C7" s="12">
        <v>45322</v>
      </c>
      <c r="D7" s="12">
        <v>45337</v>
      </c>
      <c r="E7" t="s">
        <v>107</v>
      </c>
      <c r="F7">
        <v>14154.412</v>
      </c>
    </row>
    <row r="8" spans="1:6" x14ac:dyDescent="0.2">
      <c r="A8">
        <v>10234</v>
      </c>
      <c r="B8" s="12">
        <v>45292</v>
      </c>
      <c r="C8" s="12">
        <v>45322</v>
      </c>
      <c r="D8" s="12">
        <v>45352</v>
      </c>
      <c r="E8" t="s">
        <v>105</v>
      </c>
      <c r="F8">
        <v>2150000</v>
      </c>
    </row>
    <row r="9" spans="1:6" x14ac:dyDescent="0.2">
      <c r="A9">
        <v>10234</v>
      </c>
      <c r="B9" s="12">
        <v>45292</v>
      </c>
      <c r="C9" s="12">
        <v>45322</v>
      </c>
      <c r="D9" s="12">
        <v>45352</v>
      </c>
      <c r="E9" t="s">
        <v>106</v>
      </c>
      <c r="F9">
        <v>537500</v>
      </c>
    </row>
    <row r="10" spans="1:6" x14ac:dyDescent="0.2">
      <c r="A10">
        <v>10234</v>
      </c>
      <c r="B10" s="12">
        <v>45292</v>
      </c>
      <c r="C10" s="12">
        <v>45322</v>
      </c>
      <c r="D10" s="12">
        <v>45352</v>
      </c>
      <c r="E10" t="s">
        <v>107</v>
      </c>
      <c r="F10">
        <v>215000</v>
      </c>
    </row>
    <row r="11" spans="1:6" x14ac:dyDescent="0.2">
      <c r="A11">
        <v>10134</v>
      </c>
      <c r="B11" s="12">
        <v>45292</v>
      </c>
      <c r="C11" s="12">
        <v>45322</v>
      </c>
      <c r="D11" s="12">
        <v>45367</v>
      </c>
      <c r="E11" t="s">
        <v>105</v>
      </c>
      <c r="F11">
        <v>1471830</v>
      </c>
    </row>
    <row r="12" spans="1:6" x14ac:dyDescent="0.2">
      <c r="A12">
        <v>10134</v>
      </c>
      <c r="B12" s="12">
        <v>45292</v>
      </c>
      <c r="C12" s="12">
        <v>45322</v>
      </c>
      <c r="D12" s="12">
        <v>45367</v>
      </c>
      <c r="E12" t="s">
        <v>106</v>
      </c>
      <c r="F12">
        <v>441549</v>
      </c>
    </row>
    <row r="13" spans="1:6" x14ac:dyDescent="0.2">
      <c r="A13">
        <v>10134</v>
      </c>
      <c r="B13" s="12">
        <v>45292</v>
      </c>
      <c r="C13" s="12">
        <v>45322</v>
      </c>
      <c r="D13" s="12">
        <v>45367</v>
      </c>
      <c r="E13" t="s">
        <v>107</v>
      </c>
      <c r="F13">
        <v>294366</v>
      </c>
    </row>
    <row r="14" spans="1:6" x14ac:dyDescent="0.2">
      <c r="A14">
        <v>10263</v>
      </c>
      <c r="B14" s="12">
        <v>45292</v>
      </c>
      <c r="C14" s="12">
        <v>45322</v>
      </c>
      <c r="D14" s="12">
        <v>45352</v>
      </c>
      <c r="E14" t="s">
        <v>105</v>
      </c>
      <c r="F14">
        <v>4943167</v>
      </c>
    </row>
    <row r="15" spans="1:6" x14ac:dyDescent="0.2">
      <c r="A15">
        <v>10263</v>
      </c>
      <c r="B15" s="12">
        <v>45292</v>
      </c>
      <c r="C15" s="12">
        <v>45322</v>
      </c>
      <c r="D15" s="12">
        <v>45352</v>
      </c>
      <c r="E15" t="s">
        <v>106</v>
      </c>
      <c r="F15">
        <v>2471583.5</v>
      </c>
    </row>
    <row r="16" spans="1:6" x14ac:dyDescent="0.2">
      <c r="A16">
        <v>10263</v>
      </c>
      <c r="B16" s="12">
        <v>45292</v>
      </c>
      <c r="C16" s="12">
        <v>45322</v>
      </c>
      <c r="D16" s="12">
        <v>45352</v>
      </c>
      <c r="E16" t="s">
        <v>107</v>
      </c>
      <c r="F16">
        <v>494316.7</v>
      </c>
    </row>
    <row r="17" spans="1:6" x14ac:dyDescent="0.2">
      <c r="A17">
        <v>10262</v>
      </c>
      <c r="B17" s="12">
        <v>45292</v>
      </c>
      <c r="C17" s="12">
        <v>45322</v>
      </c>
      <c r="D17" s="12">
        <v>45336</v>
      </c>
      <c r="E17" t="s">
        <v>105</v>
      </c>
      <c r="F17">
        <v>201000</v>
      </c>
    </row>
    <row r="18" spans="1:6" x14ac:dyDescent="0.2">
      <c r="A18">
        <v>10262</v>
      </c>
      <c r="B18" s="12">
        <v>45292</v>
      </c>
      <c r="C18" s="12">
        <v>45322</v>
      </c>
      <c r="D18" s="12">
        <v>45336</v>
      </c>
      <c r="E18" t="s">
        <v>106</v>
      </c>
      <c r="F18">
        <v>40200</v>
      </c>
    </row>
    <row r="19" spans="1:6" x14ac:dyDescent="0.2">
      <c r="A19">
        <v>10262</v>
      </c>
      <c r="B19" s="12">
        <v>45292</v>
      </c>
      <c r="C19" s="12">
        <v>45322</v>
      </c>
      <c r="D19" s="12">
        <v>45336</v>
      </c>
      <c r="E19" t="s">
        <v>107</v>
      </c>
      <c r="F19">
        <v>10050</v>
      </c>
    </row>
    <row r="20" spans="1:6" x14ac:dyDescent="0.2">
      <c r="A20">
        <v>10239</v>
      </c>
      <c r="B20" s="12">
        <v>45292</v>
      </c>
      <c r="C20" s="12">
        <v>45322</v>
      </c>
      <c r="D20" s="12">
        <v>45352</v>
      </c>
      <c r="E20" t="s">
        <v>105</v>
      </c>
      <c r="F20">
        <v>1116496.7231124281</v>
      </c>
    </row>
    <row r="21" spans="1:6" x14ac:dyDescent="0.2">
      <c r="A21">
        <v>10239</v>
      </c>
      <c r="B21" s="12">
        <v>45292</v>
      </c>
      <c r="C21" s="12">
        <v>45322</v>
      </c>
      <c r="D21" s="12">
        <v>45352</v>
      </c>
      <c r="E21" t="s">
        <v>106</v>
      </c>
      <c r="F21">
        <v>279124.18077810702</v>
      </c>
    </row>
    <row r="22" spans="1:6" x14ac:dyDescent="0.2">
      <c r="A22">
        <v>10239</v>
      </c>
      <c r="B22" s="12">
        <v>45292</v>
      </c>
      <c r="C22" s="12">
        <v>45322</v>
      </c>
      <c r="D22" s="12">
        <v>45352</v>
      </c>
      <c r="E22" t="s">
        <v>107</v>
      </c>
      <c r="F22">
        <v>111649.67231124282</v>
      </c>
    </row>
    <row r="23" spans="1:6" x14ac:dyDescent="0.2">
      <c r="A23">
        <v>10236</v>
      </c>
      <c r="B23" s="12">
        <v>45292</v>
      </c>
      <c r="C23" s="12">
        <v>45322</v>
      </c>
      <c r="D23" s="12">
        <v>45352</v>
      </c>
      <c r="E23" t="s">
        <v>105</v>
      </c>
      <c r="F23">
        <v>535611.60590769257</v>
      </c>
    </row>
    <row r="24" spans="1:6" x14ac:dyDescent="0.2">
      <c r="A24">
        <v>10236</v>
      </c>
      <c r="B24" s="12">
        <v>45292</v>
      </c>
      <c r="C24" s="12">
        <v>45322</v>
      </c>
      <c r="D24" s="12">
        <v>45352</v>
      </c>
      <c r="E24" t="s">
        <v>106</v>
      </c>
      <c r="F24">
        <v>133902.90147692314</v>
      </c>
    </row>
    <row r="25" spans="1:6" x14ac:dyDescent="0.2">
      <c r="A25">
        <v>10236</v>
      </c>
      <c r="B25" s="12">
        <v>45292</v>
      </c>
      <c r="C25" s="12">
        <v>45322</v>
      </c>
      <c r="D25" s="12">
        <v>45352</v>
      </c>
      <c r="E25" t="s">
        <v>107</v>
      </c>
      <c r="F25">
        <v>0</v>
      </c>
    </row>
    <row r="26" spans="1:6" x14ac:dyDescent="0.2">
      <c r="A26">
        <v>10247</v>
      </c>
      <c r="B26" s="12">
        <v>45292</v>
      </c>
      <c r="C26" s="12">
        <v>45322</v>
      </c>
      <c r="D26" s="12">
        <v>45329</v>
      </c>
      <c r="E26" t="s">
        <v>105</v>
      </c>
      <c r="F26">
        <v>3205895.0710666664</v>
      </c>
    </row>
    <row r="27" spans="1:6" x14ac:dyDescent="0.2">
      <c r="A27">
        <v>10247</v>
      </c>
      <c r="B27" s="12">
        <v>45292</v>
      </c>
      <c r="C27" s="12">
        <v>45322</v>
      </c>
      <c r="D27" s="12">
        <v>45329</v>
      </c>
      <c r="E27" t="s">
        <v>106</v>
      </c>
      <c r="F27">
        <v>641179.01421333337</v>
      </c>
    </row>
    <row r="28" spans="1:6" x14ac:dyDescent="0.2">
      <c r="A28">
        <v>10247</v>
      </c>
      <c r="B28" s="12">
        <v>45292</v>
      </c>
      <c r="C28" s="12">
        <v>45322</v>
      </c>
      <c r="D28" s="12">
        <v>45329</v>
      </c>
      <c r="E28" t="s">
        <v>107</v>
      </c>
      <c r="F28">
        <v>320589.50710666669</v>
      </c>
    </row>
    <row r="29" spans="1:6" x14ac:dyDescent="0.2">
      <c r="A29">
        <v>10225</v>
      </c>
      <c r="B29" s="12">
        <v>45292</v>
      </c>
      <c r="C29" s="12">
        <v>45322</v>
      </c>
      <c r="D29" s="12">
        <v>45352</v>
      </c>
      <c r="E29" t="s">
        <v>105</v>
      </c>
      <c r="F29">
        <v>75684.789599999785</v>
      </c>
    </row>
    <row r="30" spans="1:6" x14ac:dyDescent="0.2">
      <c r="A30">
        <v>10225</v>
      </c>
      <c r="B30" s="12">
        <v>45292</v>
      </c>
      <c r="C30" s="12">
        <v>45322</v>
      </c>
      <c r="D30" s="12">
        <v>45352</v>
      </c>
      <c r="E30" t="s">
        <v>106</v>
      </c>
      <c r="F30">
        <v>37842.394799999893</v>
      </c>
    </row>
    <row r="31" spans="1:6" x14ac:dyDescent="0.2">
      <c r="A31">
        <v>10225</v>
      </c>
      <c r="B31" s="12">
        <v>45292</v>
      </c>
      <c r="C31" s="12">
        <v>45322</v>
      </c>
      <c r="D31" s="12">
        <v>45352</v>
      </c>
      <c r="E31" t="s">
        <v>107</v>
      </c>
      <c r="F31">
        <v>7568.4789599999785</v>
      </c>
    </row>
    <row r="32" spans="1:6" x14ac:dyDescent="0.2">
      <c r="A32">
        <v>10139</v>
      </c>
      <c r="B32" s="12">
        <v>45292</v>
      </c>
      <c r="C32" s="12">
        <v>45322</v>
      </c>
      <c r="D32" s="12">
        <v>45367</v>
      </c>
      <c r="E32" t="s">
        <v>105</v>
      </c>
      <c r="F32">
        <v>2745868.1804844202</v>
      </c>
    </row>
    <row r="33" spans="1:6" x14ac:dyDescent="0.2">
      <c r="A33">
        <v>10139</v>
      </c>
      <c r="B33" s="12">
        <v>45292</v>
      </c>
      <c r="C33" s="12">
        <v>45322</v>
      </c>
      <c r="D33" s="12">
        <v>45367</v>
      </c>
      <c r="E33" t="s">
        <v>106</v>
      </c>
      <c r="F33">
        <v>161457.04901248391</v>
      </c>
    </row>
    <row r="34" spans="1:6" x14ac:dyDescent="0.2">
      <c r="A34">
        <v>10139</v>
      </c>
      <c r="B34" s="12">
        <v>45292</v>
      </c>
      <c r="C34" s="12">
        <v>45322</v>
      </c>
      <c r="D34" s="12">
        <v>45367</v>
      </c>
      <c r="E34" t="s">
        <v>107</v>
      </c>
      <c r="F34">
        <v>411880.22707266302</v>
      </c>
    </row>
    <row r="35" spans="1:6" x14ac:dyDescent="0.2">
      <c r="A35">
        <v>10233</v>
      </c>
      <c r="B35" s="12">
        <v>45292</v>
      </c>
      <c r="C35" s="12">
        <v>45322</v>
      </c>
      <c r="D35" s="12">
        <v>45337</v>
      </c>
      <c r="E35" t="s">
        <v>105</v>
      </c>
      <c r="F35">
        <v>150000</v>
      </c>
    </row>
    <row r="36" spans="1:6" x14ac:dyDescent="0.2">
      <c r="A36">
        <v>10233</v>
      </c>
      <c r="B36" s="12">
        <v>45292</v>
      </c>
      <c r="C36" s="12">
        <v>45322</v>
      </c>
      <c r="D36" s="12">
        <v>45337</v>
      </c>
      <c r="E36" t="s">
        <v>106</v>
      </c>
      <c r="F36">
        <v>0</v>
      </c>
    </row>
    <row r="37" spans="1:6" x14ac:dyDescent="0.2">
      <c r="A37">
        <v>10233</v>
      </c>
      <c r="B37" s="12">
        <v>45292</v>
      </c>
      <c r="C37" s="12">
        <v>45322</v>
      </c>
      <c r="D37" s="12">
        <v>45337</v>
      </c>
      <c r="E37" t="s">
        <v>107</v>
      </c>
      <c r="F37">
        <v>0</v>
      </c>
    </row>
    <row r="38" spans="1:6" x14ac:dyDescent="0.2">
      <c r="A38">
        <v>10222</v>
      </c>
      <c r="B38" s="12">
        <v>45292</v>
      </c>
      <c r="C38" s="12">
        <v>45322</v>
      </c>
      <c r="D38" s="12">
        <v>45337</v>
      </c>
      <c r="E38" t="s">
        <v>105</v>
      </c>
      <c r="F38">
        <v>162372.69999999995</v>
      </c>
    </row>
    <row r="39" spans="1:6" x14ac:dyDescent="0.2">
      <c r="A39">
        <v>10222</v>
      </c>
      <c r="B39" s="12">
        <v>45292</v>
      </c>
      <c r="C39" s="12">
        <v>45322</v>
      </c>
      <c r="D39" s="12">
        <v>45337</v>
      </c>
      <c r="E39" t="s">
        <v>106</v>
      </c>
      <c r="F39">
        <v>0</v>
      </c>
    </row>
    <row r="40" spans="1:6" x14ac:dyDescent="0.2">
      <c r="A40">
        <v>10222</v>
      </c>
      <c r="B40" s="12">
        <v>45292</v>
      </c>
      <c r="C40" s="12">
        <v>45322</v>
      </c>
      <c r="D40" s="12">
        <v>45337</v>
      </c>
      <c r="E40" t="s">
        <v>107</v>
      </c>
      <c r="F40">
        <v>16237.269999999997</v>
      </c>
    </row>
    <row r="41" spans="1:6" x14ac:dyDescent="0.2">
      <c r="A41">
        <v>10230</v>
      </c>
      <c r="B41" s="12">
        <v>45292</v>
      </c>
      <c r="C41" s="12">
        <v>45322</v>
      </c>
      <c r="D41" s="12">
        <v>45352</v>
      </c>
      <c r="E41" t="s">
        <v>105</v>
      </c>
      <c r="F41">
        <v>220000</v>
      </c>
    </row>
    <row r="42" spans="1:6" x14ac:dyDescent="0.2">
      <c r="A42">
        <v>10230</v>
      </c>
      <c r="B42" s="12">
        <v>45292</v>
      </c>
      <c r="C42" s="12">
        <v>45322</v>
      </c>
      <c r="D42" s="12">
        <v>45352</v>
      </c>
      <c r="E42" t="s">
        <v>106</v>
      </c>
      <c r="F42">
        <v>0</v>
      </c>
    </row>
    <row r="43" spans="1:6" x14ac:dyDescent="0.2">
      <c r="A43">
        <v>10230</v>
      </c>
      <c r="B43" s="12">
        <v>45292</v>
      </c>
      <c r="C43" s="12">
        <v>45322</v>
      </c>
      <c r="D43" s="12">
        <v>45352</v>
      </c>
      <c r="E43" t="s">
        <v>107</v>
      </c>
      <c r="F43">
        <v>22000</v>
      </c>
    </row>
    <row r="44" spans="1:6" x14ac:dyDescent="0.2">
      <c r="A44">
        <v>10147</v>
      </c>
      <c r="B44" s="12">
        <v>45292</v>
      </c>
      <c r="C44" s="12">
        <v>45322</v>
      </c>
      <c r="D44" s="12">
        <v>45352</v>
      </c>
      <c r="E44" t="s">
        <v>105</v>
      </c>
      <c r="F44">
        <v>171006.27</v>
      </c>
    </row>
    <row r="45" spans="1:6" x14ac:dyDescent="0.2">
      <c r="A45">
        <v>10147</v>
      </c>
      <c r="B45" s="12">
        <v>45292</v>
      </c>
      <c r="C45" s="12">
        <v>45322</v>
      </c>
      <c r="D45" s="12">
        <v>45352</v>
      </c>
      <c r="E45" t="s">
        <v>106</v>
      </c>
      <c r="F45">
        <v>0</v>
      </c>
    </row>
    <row r="46" spans="1:6" x14ac:dyDescent="0.2">
      <c r="A46">
        <v>10147</v>
      </c>
      <c r="B46" s="12">
        <v>45292</v>
      </c>
      <c r="C46" s="12">
        <v>45322</v>
      </c>
      <c r="D46" s="12">
        <v>45352</v>
      </c>
      <c r="E46" t="s">
        <v>107</v>
      </c>
      <c r="F46">
        <v>0</v>
      </c>
    </row>
    <row r="47" spans="1:6" x14ac:dyDescent="0.2">
      <c r="A47">
        <v>10248</v>
      </c>
      <c r="B47" s="12">
        <v>45292</v>
      </c>
      <c r="C47" s="12">
        <v>45322</v>
      </c>
      <c r="D47" s="12">
        <v>45352</v>
      </c>
      <c r="E47" t="s">
        <v>105</v>
      </c>
      <c r="F47">
        <v>3000000</v>
      </c>
    </row>
    <row r="48" spans="1:6" x14ac:dyDescent="0.2">
      <c r="A48">
        <v>10248</v>
      </c>
      <c r="B48" s="12">
        <v>45292</v>
      </c>
      <c r="C48" s="12">
        <v>45322</v>
      </c>
      <c r="D48" s="12">
        <v>45352</v>
      </c>
      <c r="E48" t="s">
        <v>106</v>
      </c>
      <c r="F48">
        <v>1500000</v>
      </c>
    </row>
    <row r="49" spans="1:6" x14ac:dyDescent="0.2">
      <c r="A49">
        <v>10248</v>
      </c>
      <c r="B49" s="12">
        <v>45292</v>
      </c>
      <c r="C49" s="12">
        <v>45322</v>
      </c>
      <c r="D49" s="12">
        <v>45352</v>
      </c>
      <c r="E49" t="s">
        <v>107</v>
      </c>
      <c r="F49">
        <v>300000</v>
      </c>
    </row>
    <row r="50" spans="1:6" x14ac:dyDescent="0.2">
      <c r="A50">
        <v>10077</v>
      </c>
      <c r="B50" s="12">
        <v>45323</v>
      </c>
      <c r="C50" s="12">
        <v>45351</v>
      </c>
      <c r="D50" s="12">
        <v>45358</v>
      </c>
      <c r="E50" t="s">
        <v>105</v>
      </c>
      <c r="F50">
        <v>122724.67</v>
      </c>
    </row>
    <row r="51" spans="1:6" x14ac:dyDescent="0.2">
      <c r="A51">
        <v>10077</v>
      </c>
      <c r="B51" s="12">
        <v>45323</v>
      </c>
      <c r="C51" s="12">
        <v>45351</v>
      </c>
      <c r="D51" s="12">
        <v>45358</v>
      </c>
      <c r="E51" t="s">
        <v>106</v>
      </c>
      <c r="F51">
        <v>24544.934000000001</v>
      </c>
    </row>
    <row r="52" spans="1:6" x14ac:dyDescent="0.2">
      <c r="A52">
        <v>10077</v>
      </c>
      <c r="B52" s="12">
        <v>45323</v>
      </c>
      <c r="C52" s="12">
        <v>45351</v>
      </c>
      <c r="D52" s="12">
        <v>45358</v>
      </c>
      <c r="E52" t="s">
        <v>107</v>
      </c>
      <c r="F52">
        <v>12272.467000000001</v>
      </c>
    </row>
    <row r="53" spans="1:6" x14ac:dyDescent="0.2">
      <c r="A53">
        <v>10137</v>
      </c>
      <c r="B53" s="12">
        <v>45323</v>
      </c>
      <c r="C53" s="12">
        <v>45351</v>
      </c>
      <c r="D53" s="12">
        <v>45381</v>
      </c>
      <c r="E53" t="s">
        <v>105</v>
      </c>
      <c r="F53">
        <v>84431</v>
      </c>
    </row>
    <row r="54" spans="1:6" x14ac:dyDescent="0.2">
      <c r="A54">
        <v>10137</v>
      </c>
      <c r="B54" s="12">
        <v>45323</v>
      </c>
      <c r="C54" s="12">
        <v>45351</v>
      </c>
      <c r="D54" s="12">
        <v>45381</v>
      </c>
      <c r="E54" t="s">
        <v>107</v>
      </c>
      <c r="F54">
        <v>8443.1</v>
      </c>
    </row>
    <row r="55" spans="1:6" x14ac:dyDescent="0.2">
      <c r="A55">
        <v>10245</v>
      </c>
      <c r="B55" s="12">
        <v>45323</v>
      </c>
      <c r="C55" s="12">
        <v>45351</v>
      </c>
      <c r="D55" s="12">
        <v>45366</v>
      </c>
      <c r="E55" t="s">
        <v>105</v>
      </c>
      <c r="F55">
        <v>628768.05000000005</v>
      </c>
    </row>
    <row r="56" spans="1:6" x14ac:dyDescent="0.2">
      <c r="A56">
        <v>10245</v>
      </c>
      <c r="B56" s="12">
        <v>45323</v>
      </c>
      <c r="C56" s="12">
        <v>45351</v>
      </c>
      <c r="D56" s="12">
        <v>45366</v>
      </c>
      <c r="E56" t="s">
        <v>106</v>
      </c>
      <c r="F56">
        <v>188630.41500000001</v>
      </c>
    </row>
    <row r="57" spans="1:6" x14ac:dyDescent="0.2">
      <c r="A57">
        <v>10245</v>
      </c>
      <c r="B57" s="12">
        <v>45323</v>
      </c>
      <c r="C57" s="12">
        <v>45351</v>
      </c>
      <c r="D57" s="12">
        <v>45366</v>
      </c>
      <c r="E57" t="s">
        <v>107</v>
      </c>
      <c r="F57">
        <v>31438.402500000004</v>
      </c>
    </row>
    <row r="58" spans="1:6" x14ac:dyDescent="0.2">
      <c r="A58">
        <v>10240</v>
      </c>
      <c r="B58" s="12">
        <v>45323</v>
      </c>
      <c r="C58" s="12">
        <v>45351</v>
      </c>
      <c r="D58" s="12">
        <v>45358</v>
      </c>
      <c r="E58" t="s">
        <v>105</v>
      </c>
      <c r="F58">
        <v>485485</v>
      </c>
    </row>
    <row r="59" spans="1:6" x14ac:dyDescent="0.2">
      <c r="A59">
        <v>10240</v>
      </c>
      <c r="B59" s="12">
        <v>45323</v>
      </c>
      <c r="C59" s="12">
        <v>45351</v>
      </c>
      <c r="D59" s="12">
        <v>45358</v>
      </c>
      <c r="E59" t="s">
        <v>106</v>
      </c>
      <c r="F59">
        <v>145645.5</v>
      </c>
    </row>
    <row r="60" spans="1:6" x14ac:dyDescent="0.2">
      <c r="A60">
        <v>10088</v>
      </c>
      <c r="B60" s="12">
        <v>45323</v>
      </c>
      <c r="C60" s="12">
        <v>45351</v>
      </c>
      <c r="D60" s="12">
        <v>45381</v>
      </c>
      <c r="E60" t="s">
        <v>105</v>
      </c>
      <c r="F60">
        <v>250077</v>
      </c>
    </row>
    <row r="61" spans="1:6" x14ac:dyDescent="0.2">
      <c r="A61">
        <v>10088</v>
      </c>
      <c r="B61" s="12">
        <v>45323</v>
      </c>
      <c r="C61" s="12">
        <v>45351</v>
      </c>
      <c r="D61" s="12">
        <v>45381</v>
      </c>
      <c r="E61" t="s">
        <v>107</v>
      </c>
      <c r="F61">
        <v>0</v>
      </c>
    </row>
    <row r="62" spans="1:6" x14ac:dyDescent="0.2">
      <c r="A62">
        <v>10080</v>
      </c>
      <c r="B62" s="12">
        <v>45323</v>
      </c>
      <c r="C62" s="12">
        <v>45351</v>
      </c>
      <c r="D62" s="12">
        <v>45441</v>
      </c>
      <c r="E62" t="s">
        <v>105</v>
      </c>
      <c r="F62">
        <v>700000</v>
      </c>
    </row>
    <row r="63" spans="1:6" x14ac:dyDescent="0.2">
      <c r="A63">
        <v>10080</v>
      </c>
      <c r="B63" s="12">
        <v>45323</v>
      </c>
      <c r="C63" s="12">
        <v>45351</v>
      </c>
      <c r="D63" s="12">
        <v>45441</v>
      </c>
      <c r="E63" t="s">
        <v>106</v>
      </c>
      <c r="F63">
        <v>280000</v>
      </c>
    </row>
    <row r="64" spans="1:6" x14ac:dyDescent="0.2">
      <c r="A64">
        <v>10080</v>
      </c>
      <c r="B64" s="12">
        <v>45323</v>
      </c>
      <c r="C64" s="12">
        <v>45351</v>
      </c>
      <c r="D64" s="12">
        <v>45441</v>
      </c>
      <c r="E64" t="s">
        <v>107</v>
      </c>
      <c r="F64">
        <v>70000</v>
      </c>
    </row>
    <row r="65" spans="1:6" x14ac:dyDescent="0.2">
      <c r="A65">
        <v>10241</v>
      </c>
      <c r="B65" s="12">
        <v>45323</v>
      </c>
      <c r="C65" s="12">
        <v>45351</v>
      </c>
      <c r="D65" s="12">
        <v>45366</v>
      </c>
      <c r="E65" t="s">
        <v>105</v>
      </c>
      <c r="F65">
        <v>134882.40999999992</v>
      </c>
    </row>
    <row r="66" spans="1:6" x14ac:dyDescent="0.2">
      <c r="A66">
        <v>10241</v>
      </c>
      <c r="B66" s="12">
        <v>45323</v>
      </c>
      <c r="C66" s="12">
        <v>45351</v>
      </c>
      <c r="D66" s="12">
        <v>45366</v>
      </c>
      <c r="E66" t="s">
        <v>106</v>
      </c>
      <c r="F66">
        <v>0</v>
      </c>
    </row>
    <row r="67" spans="1:6" x14ac:dyDescent="0.2">
      <c r="A67">
        <v>10241</v>
      </c>
      <c r="B67" s="12">
        <v>45323</v>
      </c>
      <c r="C67" s="12">
        <v>45351</v>
      </c>
      <c r="D67" s="12">
        <v>45366</v>
      </c>
      <c r="E67" t="s">
        <v>107</v>
      </c>
      <c r="F67">
        <v>0</v>
      </c>
    </row>
    <row r="68" spans="1:6" x14ac:dyDescent="0.2">
      <c r="A68">
        <v>10234</v>
      </c>
      <c r="B68" s="12">
        <v>45323</v>
      </c>
      <c r="C68" s="12">
        <v>45351</v>
      </c>
      <c r="D68" s="12">
        <v>45381</v>
      </c>
      <c r="E68" t="s">
        <v>105</v>
      </c>
      <c r="F68">
        <v>3125000</v>
      </c>
    </row>
    <row r="69" spans="1:6" x14ac:dyDescent="0.2">
      <c r="A69">
        <v>10234</v>
      </c>
      <c r="B69" s="12">
        <v>45323</v>
      </c>
      <c r="C69" s="12">
        <v>45351</v>
      </c>
      <c r="D69" s="12">
        <v>45381</v>
      </c>
      <c r="E69" t="s">
        <v>106</v>
      </c>
      <c r="F69">
        <v>781250</v>
      </c>
    </row>
    <row r="70" spans="1:6" x14ac:dyDescent="0.2">
      <c r="A70">
        <v>10234</v>
      </c>
      <c r="B70" s="12">
        <v>45323</v>
      </c>
      <c r="C70" s="12">
        <v>45351</v>
      </c>
      <c r="D70" s="12">
        <v>45381</v>
      </c>
      <c r="E70" t="s">
        <v>107</v>
      </c>
      <c r="F70">
        <v>312500</v>
      </c>
    </row>
    <row r="71" spans="1:6" x14ac:dyDescent="0.2">
      <c r="A71">
        <v>10134</v>
      </c>
      <c r="B71" s="12">
        <v>45323</v>
      </c>
      <c r="C71" s="12">
        <v>45351</v>
      </c>
      <c r="D71" s="12">
        <v>45396</v>
      </c>
      <c r="E71" t="s">
        <v>105</v>
      </c>
      <c r="F71">
        <v>1683605</v>
      </c>
    </row>
    <row r="72" spans="1:6" x14ac:dyDescent="0.2">
      <c r="A72">
        <v>10134</v>
      </c>
      <c r="B72" s="12">
        <v>45323</v>
      </c>
      <c r="C72" s="12">
        <v>45351</v>
      </c>
      <c r="D72" s="12">
        <v>45396</v>
      </c>
      <c r="E72" t="s">
        <v>106</v>
      </c>
      <c r="F72">
        <v>505081.5</v>
      </c>
    </row>
    <row r="73" spans="1:6" x14ac:dyDescent="0.2">
      <c r="A73">
        <v>10134</v>
      </c>
      <c r="B73" s="12">
        <v>45323</v>
      </c>
      <c r="C73" s="12">
        <v>45351</v>
      </c>
      <c r="D73" s="12">
        <v>45396</v>
      </c>
      <c r="E73" t="s">
        <v>107</v>
      </c>
      <c r="F73">
        <v>336721</v>
      </c>
    </row>
    <row r="74" spans="1:6" x14ac:dyDescent="0.2">
      <c r="A74">
        <v>10263</v>
      </c>
      <c r="B74" s="12">
        <v>45323</v>
      </c>
      <c r="C74" s="12">
        <v>45351</v>
      </c>
      <c r="D74" s="12">
        <v>45381</v>
      </c>
      <c r="E74" t="s">
        <v>105</v>
      </c>
      <c r="F74">
        <v>4843167</v>
      </c>
    </row>
    <row r="75" spans="1:6" x14ac:dyDescent="0.2">
      <c r="A75">
        <v>10263</v>
      </c>
      <c r="B75" s="12">
        <v>45323</v>
      </c>
      <c r="C75" s="12">
        <v>45351</v>
      </c>
      <c r="D75" s="12">
        <v>45381</v>
      </c>
      <c r="E75" t="s">
        <v>106</v>
      </c>
      <c r="F75">
        <v>2421583.5</v>
      </c>
    </row>
    <row r="76" spans="1:6" x14ac:dyDescent="0.2">
      <c r="A76">
        <v>10263</v>
      </c>
      <c r="B76" s="12">
        <v>45323</v>
      </c>
      <c r="C76" s="12">
        <v>45351</v>
      </c>
      <c r="D76" s="12">
        <v>45381</v>
      </c>
      <c r="E76" t="s">
        <v>107</v>
      </c>
      <c r="F76">
        <v>484316.7</v>
      </c>
    </row>
    <row r="77" spans="1:6" x14ac:dyDescent="0.2">
      <c r="A77">
        <v>10262</v>
      </c>
      <c r="B77" s="12">
        <v>45323</v>
      </c>
      <c r="C77" s="12">
        <v>45351</v>
      </c>
      <c r="D77" s="12">
        <v>45365</v>
      </c>
      <c r="E77" t="s">
        <v>105</v>
      </c>
      <c r="F77">
        <v>3082000</v>
      </c>
    </row>
    <row r="78" spans="1:6" x14ac:dyDescent="0.2">
      <c r="A78">
        <v>10262</v>
      </c>
      <c r="B78" s="12">
        <v>45323</v>
      </c>
      <c r="C78" s="12">
        <v>45351</v>
      </c>
      <c r="D78" s="12">
        <v>45365</v>
      </c>
      <c r="E78" t="s">
        <v>106</v>
      </c>
      <c r="F78">
        <v>616400</v>
      </c>
    </row>
    <row r="79" spans="1:6" x14ac:dyDescent="0.2">
      <c r="A79">
        <v>10262</v>
      </c>
      <c r="B79" s="12">
        <v>45323</v>
      </c>
      <c r="C79" s="12">
        <v>45351</v>
      </c>
      <c r="D79" s="12">
        <v>45365</v>
      </c>
      <c r="E79" t="s">
        <v>107</v>
      </c>
      <c r="F79">
        <v>154100</v>
      </c>
    </row>
    <row r="80" spans="1:6" x14ac:dyDescent="0.2">
      <c r="A80">
        <v>10214</v>
      </c>
      <c r="B80" s="12">
        <v>45323</v>
      </c>
      <c r="C80" s="12">
        <v>45351</v>
      </c>
      <c r="D80" s="12">
        <v>45381</v>
      </c>
      <c r="E80" t="s">
        <v>105</v>
      </c>
      <c r="F80">
        <v>246469.28514780104</v>
      </c>
    </row>
    <row r="81" spans="1:6" x14ac:dyDescent="0.2">
      <c r="A81">
        <v>10214</v>
      </c>
      <c r="B81" s="12">
        <v>45323</v>
      </c>
      <c r="C81" s="12">
        <v>45351</v>
      </c>
      <c r="D81" s="12">
        <v>45381</v>
      </c>
      <c r="E81" t="s">
        <v>106</v>
      </c>
      <c r="F81">
        <v>123234.64257390052</v>
      </c>
    </row>
    <row r="82" spans="1:6" x14ac:dyDescent="0.2">
      <c r="A82">
        <v>10214</v>
      </c>
      <c r="B82" s="12">
        <v>45323</v>
      </c>
      <c r="C82" s="12">
        <v>45351</v>
      </c>
      <c r="D82" s="12">
        <v>45381</v>
      </c>
      <c r="E82" t="s">
        <v>107</v>
      </c>
      <c r="F82">
        <v>12323.464257390053</v>
      </c>
    </row>
    <row r="83" spans="1:6" x14ac:dyDescent="0.2">
      <c r="A83">
        <v>10239</v>
      </c>
      <c r="B83" s="12">
        <v>45323</v>
      </c>
      <c r="C83" s="12">
        <v>45351</v>
      </c>
      <c r="D83" s="12">
        <v>45381</v>
      </c>
      <c r="E83" t="s">
        <v>105</v>
      </c>
      <c r="F83">
        <v>1190929.8379865899</v>
      </c>
    </row>
    <row r="84" spans="1:6" x14ac:dyDescent="0.2">
      <c r="A84">
        <v>10239</v>
      </c>
      <c r="B84" s="12">
        <v>45323</v>
      </c>
      <c r="C84" s="12">
        <v>45351</v>
      </c>
      <c r="D84" s="12">
        <v>45381</v>
      </c>
      <c r="E84" t="s">
        <v>106</v>
      </c>
      <c r="F84">
        <v>297732.45949664747</v>
      </c>
    </row>
    <row r="85" spans="1:6" x14ac:dyDescent="0.2">
      <c r="A85">
        <v>10239</v>
      </c>
      <c r="B85" s="12">
        <v>45323</v>
      </c>
      <c r="C85" s="12">
        <v>45351</v>
      </c>
      <c r="D85" s="12">
        <v>45381</v>
      </c>
      <c r="E85" t="s">
        <v>107</v>
      </c>
      <c r="F85">
        <v>119092.983798659</v>
      </c>
    </row>
    <row r="86" spans="1:6" x14ac:dyDescent="0.2">
      <c r="A86">
        <v>10236</v>
      </c>
      <c r="B86" s="12">
        <v>45323</v>
      </c>
      <c r="C86" s="12">
        <v>45351</v>
      </c>
      <c r="D86" s="12">
        <v>45381</v>
      </c>
      <c r="E86" t="s">
        <v>105</v>
      </c>
      <c r="F86">
        <v>535611.60590769257</v>
      </c>
    </row>
    <row r="87" spans="1:6" x14ac:dyDescent="0.2">
      <c r="A87">
        <v>10236</v>
      </c>
      <c r="B87" s="12">
        <v>45323</v>
      </c>
      <c r="C87" s="12">
        <v>45351</v>
      </c>
      <c r="D87" s="12">
        <v>45381</v>
      </c>
      <c r="E87" t="s">
        <v>106</v>
      </c>
      <c r="F87">
        <v>133902.90147692314</v>
      </c>
    </row>
    <row r="88" spans="1:6" x14ac:dyDescent="0.2">
      <c r="A88">
        <v>10236</v>
      </c>
      <c r="B88" s="12">
        <v>45323</v>
      </c>
      <c r="C88" s="12">
        <v>45351</v>
      </c>
      <c r="D88" s="12">
        <v>45381</v>
      </c>
      <c r="E88" t="s">
        <v>107</v>
      </c>
      <c r="F88">
        <v>0</v>
      </c>
    </row>
    <row r="89" spans="1:6" x14ac:dyDescent="0.2">
      <c r="A89">
        <v>10247</v>
      </c>
      <c r="B89" s="12">
        <v>45323</v>
      </c>
      <c r="C89" s="12">
        <v>45351</v>
      </c>
      <c r="D89" s="12">
        <v>45358</v>
      </c>
      <c r="E89" t="s">
        <v>105</v>
      </c>
      <c r="F89">
        <v>3847074.0852799998</v>
      </c>
    </row>
    <row r="90" spans="1:6" x14ac:dyDescent="0.2">
      <c r="A90">
        <v>10247</v>
      </c>
      <c r="B90" s="12">
        <v>45323</v>
      </c>
      <c r="C90" s="12">
        <v>45351</v>
      </c>
      <c r="D90" s="12">
        <v>45358</v>
      </c>
      <c r="E90" t="s">
        <v>106</v>
      </c>
      <c r="F90">
        <v>769414.817056</v>
      </c>
    </row>
    <row r="91" spans="1:6" x14ac:dyDescent="0.2">
      <c r="A91">
        <v>10247</v>
      </c>
      <c r="B91" s="12">
        <v>45323</v>
      </c>
      <c r="C91" s="12">
        <v>45351</v>
      </c>
      <c r="D91" s="12">
        <v>45358</v>
      </c>
      <c r="E91" t="s">
        <v>107</v>
      </c>
      <c r="F91">
        <v>384707.408528</v>
      </c>
    </row>
    <row r="92" spans="1:6" x14ac:dyDescent="0.2">
      <c r="A92">
        <v>10225</v>
      </c>
      <c r="B92" s="12">
        <v>45323</v>
      </c>
      <c r="C92" s="12">
        <v>45351</v>
      </c>
      <c r="D92" s="12">
        <v>45381</v>
      </c>
      <c r="E92" t="s">
        <v>105</v>
      </c>
      <c r="F92">
        <v>113527.18040000019</v>
      </c>
    </row>
    <row r="93" spans="1:6" x14ac:dyDescent="0.2">
      <c r="A93">
        <v>10225</v>
      </c>
      <c r="B93" s="12">
        <v>45323</v>
      </c>
      <c r="C93" s="12">
        <v>45351</v>
      </c>
      <c r="D93" s="12">
        <v>45381</v>
      </c>
      <c r="E93" t="s">
        <v>106</v>
      </c>
      <c r="F93">
        <v>56763.590200000093</v>
      </c>
    </row>
    <row r="94" spans="1:6" x14ac:dyDescent="0.2">
      <c r="A94">
        <v>10225</v>
      </c>
      <c r="B94" s="12">
        <v>45323</v>
      </c>
      <c r="C94" s="12">
        <v>45351</v>
      </c>
      <c r="D94" s="12">
        <v>45381</v>
      </c>
      <c r="E94" t="s">
        <v>107</v>
      </c>
      <c r="F94">
        <v>11352.71804000002</v>
      </c>
    </row>
    <row r="95" spans="1:6" x14ac:dyDescent="0.2">
      <c r="A95">
        <v>10139</v>
      </c>
      <c r="B95" s="12">
        <v>45323</v>
      </c>
      <c r="C95" s="12">
        <v>45351</v>
      </c>
      <c r="D95" s="12">
        <v>45396</v>
      </c>
      <c r="E95" t="s">
        <v>105</v>
      </c>
      <c r="F95">
        <v>2367580.1116389199</v>
      </c>
    </row>
    <row r="96" spans="1:6" x14ac:dyDescent="0.2">
      <c r="A96">
        <v>10139</v>
      </c>
      <c r="B96" s="12">
        <v>45323</v>
      </c>
      <c r="C96" s="12">
        <v>45351</v>
      </c>
      <c r="D96" s="12">
        <v>45396</v>
      </c>
      <c r="E96" t="s">
        <v>106</v>
      </c>
      <c r="F96">
        <v>139213.71056436849</v>
      </c>
    </row>
    <row r="97" spans="1:6" x14ac:dyDescent="0.2">
      <c r="A97">
        <v>10139</v>
      </c>
      <c r="B97" s="12">
        <v>45323</v>
      </c>
      <c r="C97" s="12">
        <v>45351</v>
      </c>
      <c r="D97" s="12">
        <v>45396</v>
      </c>
      <c r="E97" t="s">
        <v>107</v>
      </c>
      <c r="F97">
        <v>355137.01674583799</v>
      </c>
    </row>
    <row r="98" spans="1:6" x14ac:dyDescent="0.2">
      <c r="A98">
        <v>10097</v>
      </c>
      <c r="B98" s="12">
        <v>45323</v>
      </c>
      <c r="C98" s="12">
        <v>45351</v>
      </c>
      <c r="D98" s="12">
        <v>45441</v>
      </c>
      <c r="E98" t="s">
        <v>105</v>
      </c>
      <c r="F98">
        <v>158442.06</v>
      </c>
    </row>
    <row r="99" spans="1:6" x14ac:dyDescent="0.2">
      <c r="A99">
        <v>10097</v>
      </c>
      <c r="B99" s="12">
        <v>45323</v>
      </c>
      <c r="C99" s="12">
        <v>45351</v>
      </c>
      <c r="D99" s="12">
        <v>45441</v>
      </c>
      <c r="E99" t="s">
        <v>106</v>
      </c>
      <c r="F99">
        <v>0</v>
      </c>
    </row>
    <row r="100" spans="1:6" x14ac:dyDescent="0.2">
      <c r="A100">
        <v>10097</v>
      </c>
      <c r="B100" s="12">
        <v>45323</v>
      </c>
      <c r="C100" s="12">
        <v>45351</v>
      </c>
      <c r="D100" s="12">
        <v>45441</v>
      </c>
      <c r="E100" t="s">
        <v>107</v>
      </c>
      <c r="F100">
        <v>0</v>
      </c>
    </row>
    <row r="101" spans="1:6" x14ac:dyDescent="0.2">
      <c r="A101">
        <v>10233</v>
      </c>
      <c r="B101" s="12">
        <v>45323</v>
      </c>
      <c r="C101" s="12">
        <v>45351</v>
      </c>
      <c r="D101" s="12">
        <v>45366</v>
      </c>
      <c r="E101" t="s">
        <v>105</v>
      </c>
      <c r="F101">
        <v>465582.58000000007</v>
      </c>
    </row>
    <row r="102" spans="1:6" x14ac:dyDescent="0.2">
      <c r="A102">
        <v>10233</v>
      </c>
      <c r="B102" s="12">
        <v>45323</v>
      </c>
      <c r="C102" s="12">
        <v>45351</v>
      </c>
      <c r="D102" s="12">
        <v>45366</v>
      </c>
      <c r="E102" t="s">
        <v>106</v>
      </c>
      <c r="F102">
        <v>0</v>
      </c>
    </row>
    <row r="103" spans="1:6" x14ac:dyDescent="0.2">
      <c r="A103">
        <v>10233</v>
      </c>
      <c r="B103" s="12">
        <v>45323</v>
      </c>
      <c r="C103" s="12">
        <v>45351</v>
      </c>
      <c r="D103" s="12">
        <v>45366</v>
      </c>
      <c r="E103" t="s">
        <v>107</v>
      </c>
      <c r="F103">
        <v>0</v>
      </c>
    </row>
    <row r="104" spans="1:6" x14ac:dyDescent="0.2">
      <c r="A104">
        <v>10230</v>
      </c>
      <c r="B104" s="12">
        <v>45323</v>
      </c>
      <c r="C104" s="12">
        <v>45351</v>
      </c>
      <c r="D104" s="12">
        <v>45381</v>
      </c>
      <c r="E104" t="s">
        <v>105</v>
      </c>
      <c r="F104">
        <v>350000</v>
      </c>
    </row>
    <row r="105" spans="1:6" x14ac:dyDescent="0.2">
      <c r="A105">
        <v>10230</v>
      </c>
      <c r="B105" s="12">
        <v>45323</v>
      </c>
      <c r="C105" s="12">
        <v>45351</v>
      </c>
      <c r="D105" s="12">
        <v>45381</v>
      </c>
      <c r="E105" t="s">
        <v>106</v>
      </c>
      <c r="F105">
        <v>0</v>
      </c>
    </row>
    <row r="106" spans="1:6" x14ac:dyDescent="0.2">
      <c r="A106">
        <v>10230</v>
      </c>
      <c r="B106" s="12">
        <v>45323</v>
      </c>
      <c r="C106" s="12">
        <v>45351</v>
      </c>
      <c r="D106" s="12">
        <v>45381</v>
      </c>
      <c r="E106" t="s">
        <v>107</v>
      </c>
      <c r="F106">
        <v>35000</v>
      </c>
    </row>
    <row r="107" spans="1:6" x14ac:dyDescent="0.2">
      <c r="A107">
        <v>10183</v>
      </c>
      <c r="B107" s="12">
        <v>45323</v>
      </c>
      <c r="C107" s="12">
        <v>45351</v>
      </c>
      <c r="D107" s="12">
        <v>45381</v>
      </c>
      <c r="E107" t="s">
        <v>105</v>
      </c>
      <c r="F107">
        <v>1002554.22</v>
      </c>
    </row>
    <row r="108" spans="1:6" x14ac:dyDescent="0.2">
      <c r="A108">
        <v>10183</v>
      </c>
      <c r="B108" s="12">
        <v>45323</v>
      </c>
      <c r="C108" s="12">
        <v>45351</v>
      </c>
      <c r="D108" s="12">
        <v>45381</v>
      </c>
      <c r="E108" t="s">
        <v>106</v>
      </c>
      <c r="F108">
        <v>304375.46119199996</v>
      </c>
    </row>
    <row r="109" spans="1:6" x14ac:dyDescent="0.2">
      <c r="A109">
        <v>10183</v>
      </c>
      <c r="B109" s="12">
        <v>45323</v>
      </c>
      <c r="C109" s="12">
        <v>45351</v>
      </c>
      <c r="D109" s="12">
        <v>45381</v>
      </c>
      <c r="E109" t="s">
        <v>107</v>
      </c>
      <c r="F109">
        <v>15218.773059599998</v>
      </c>
    </row>
    <row r="110" spans="1:6" x14ac:dyDescent="0.2">
      <c r="A110">
        <v>10156</v>
      </c>
      <c r="B110" s="12">
        <v>45323</v>
      </c>
      <c r="C110" s="12">
        <v>45351</v>
      </c>
      <c r="D110" s="12">
        <v>45381</v>
      </c>
      <c r="E110" t="s">
        <v>105</v>
      </c>
      <c r="F110">
        <v>549610.14000000013</v>
      </c>
    </row>
    <row r="111" spans="1:6" x14ac:dyDescent="0.2">
      <c r="A111">
        <v>10156</v>
      </c>
      <c r="B111" s="12">
        <v>45323</v>
      </c>
      <c r="C111" s="12">
        <v>45351</v>
      </c>
      <c r="D111" s="12">
        <v>45381</v>
      </c>
      <c r="E111" t="s">
        <v>106</v>
      </c>
      <c r="F111">
        <v>0</v>
      </c>
    </row>
    <row r="112" spans="1:6" x14ac:dyDescent="0.2">
      <c r="A112">
        <v>10156</v>
      </c>
      <c r="B112" s="12">
        <v>45323</v>
      </c>
      <c r="C112" s="12">
        <v>45351</v>
      </c>
      <c r="D112" s="12">
        <v>45381</v>
      </c>
      <c r="E112" t="s">
        <v>107</v>
      </c>
      <c r="F112">
        <v>0</v>
      </c>
    </row>
    <row r="113" spans="1:6" x14ac:dyDescent="0.2">
      <c r="A113">
        <v>10147</v>
      </c>
      <c r="B113" s="12">
        <v>45323</v>
      </c>
      <c r="C113" s="12">
        <v>45351</v>
      </c>
      <c r="D113" s="12">
        <v>45381</v>
      </c>
      <c r="E113" t="s">
        <v>105</v>
      </c>
      <c r="F113">
        <v>250000</v>
      </c>
    </row>
    <row r="114" spans="1:6" x14ac:dyDescent="0.2">
      <c r="A114">
        <v>10147</v>
      </c>
      <c r="B114" s="12">
        <v>45323</v>
      </c>
      <c r="C114" s="12">
        <v>45351</v>
      </c>
      <c r="D114" s="12">
        <v>45381</v>
      </c>
      <c r="E114" t="s">
        <v>106</v>
      </c>
      <c r="F114">
        <v>0</v>
      </c>
    </row>
    <row r="115" spans="1:6" x14ac:dyDescent="0.2">
      <c r="A115">
        <v>10147</v>
      </c>
      <c r="B115" s="12">
        <v>45323</v>
      </c>
      <c r="C115" s="12">
        <v>45351</v>
      </c>
      <c r="D115" s="12">
        <v>45381</v>
      </c>
      <c r="E115" t="s">
        <v>107</v>
      </c>
      <c r="F115">
        <v>0</v>
      </c>
    </row>
    <row r="116" spans="1:6" x14ac:dyDescent="0.2">
      <c r="A116">
        <v>10208</v>
      </c>
      <c r="B116" s="12">
        <v>45323</v>
      </c>
      <c r="C116" s="12">
        <v>45351</v>
      </c>
      <c r="D116" s="12">
        <v>45381</v>
      </c>
      <c r="E116" t="s">
        <v>105</v>
      </c>
      <c r="F116">
        <v>101139.8</v>
      </c>
    </row>
    <row r="117" spans="1:6" x14ac:dyDescent="0.2">
      <c r="A117">
        <v>10208</v>
      </c>
      <c r="B117" s="12">
        <v>45323</v>
      </c>
      <c r="C117" s="12">
        <v>45351</v>
      </c>
      <c r="D117" s="12">
        <v>45381</v>
      </c>
      <c r="E117" t="s">
        <v>106</v>
      </c>
      <c r="F117">
        <v>0</v>
      </c>
    </row>
    <row r="118" spans="1:6" x14ac:dyDescent="0.2">
      <c r="A118">
        <v>10208</v>
      </c>
      <c r="B118" s="12">
        <v>45323</v>
      </c>
      <c r="C118" s="12">
        <v>45351</v>
      </c>
      <c r="D118" s="12">
        <v>45381</v>
      </c>
      <c r="E118" t="s">
        <v>107</v>
      </c>
      <c r="F118">
        <v>0</v>
      </c>
    </row>
    <row r="119" spans="1:6" x14ac:dyDescent="0.2">
      <c r="A119">
        <v>10248</v>
      </c>
      <c r="B119" s="12">
        <v>45323</v>
      </c>
      <c r="C119" s="12">
        <v>45351</v>
      </c>
      <c r="D119" s="12">
        <v>45381</v>
      </c>
      <c r="E119" t="s">
        <v>105</v>
      </c>
      <c r="F119">
        <v>3958912.5</v>
      </c>
    </row>
    <row r="120" spans="1:6" x14ac:dyDescent="0.2">
      <c r="A120">
        <v>10248</v>
      </c>
      <c r="B120" s="12">
        <v>45323</v>
      </c>
      <c r="C120" s="12">
        <v>45351</v>
      </c>
      <c r="D120" s="12">
        <v>45381</v>
      </c>
      <c r="E120" t="s">
        <v>106</v>
      </c>
      <c r="F120">
        <v>1979456.25</v>
      </c>
    </row>
    <row r="121" spans="1:6" x14ac:dyDescent="0.2">
      <c r="A121">
        <v>10248</v>
      </c>
      <c r="B121" s="12">
        <v>45323</v>
      </c>
      <c r="C121" s="12">
        <v>45351</v>
      </c>
      <c r="D121" s="12">
        <v>45381</v>
      </c>
      <c r="E121" t="s">
        <v>107</v>
      </c>
      <c r="F121">
        <v>395891.25</v>
      </c>
    </row>
    <row r="122" spans="1:6" x14ac:dyDescent="0.2">
      <c r="A122">
        <v>10077</v>
      </c>
      <c r="B122" s="12">
        <v>45352</v>
      </c>
      <c r="C122" s="12">
        <v>45382</v>
      </c>
      <c r="D122" s="12">
        <v>45389</v>
      </c>
      <c r="E122" t="s">
        <v>105</v>
      </c>
      <c r="F122">
        <v>276619.86</v>
      </c>
    </row>
    <row r="123" spans="1:6" x14ac:dyDescent="0.2">
      <c r="A123">
        <v>10077</v>
      </c>
      <c r="B123" s="12">
        <v>45352</v>
      </c>
      <c r="C123" s="12">
        <v>45382</v>
      </c>
      <c r="D123" s="12">
        <v>45389</v>
      </c>
      <c r="E123" t="s">
        <v>106</v>
      </c>
      <c r="F123">
        <v>55323.972000000002</v>
      </c>
    </row>
    <row r="124" spans="1:6" x14ac:dyDescent="0.2">
      <c r="A124">
        <v>10077</v>
      </c>
      <c r="B124" s="12">
        <v>45352</v>
      </c>
      <c r="C124" s="12">
        <v>45382</v>
      </c>
      <c r="D124" s="12">
        <v>45389</v>
      </c>
      <c r="E124" t="s">
        <v>107</v>
      </c>
      <c r="F124">
        <v>27661.986000000001</v>
      </c>
    </row>
    <row r="125" spans="1:6" x14ac:dyDescent="0.2">
      <c r="A125">
        <v>10245</v>
      </c>
      <c r="B125" s="12">
        <v>45352</v>
      </c>
      <c r="C125" s="12">
        <v>45382</v>
      </c>
      <c r="D125" s="12">
        <v>45397</v>
      </c>
      <c r="E125" t="s">
        <v>105</v>
      </c>
      <c r="F125">
        <v>742003.34</v>
      </c>
    </row>
    <row r="126" spans="1:6" x14ac:dyDescent="0.2">
      <c r="A126">
        <v>10245</v>
      </c>
      <c r="B126" s="12">
        <v>45352</v>
      </c>
      <c r="C126" s="12">
        <v>45382</v>
      </c>
      <c r="D126" s="12">
        <v>45397</v>
      </c>
      <c r="E126" t="s">
        <v>106</v>
      </c>
      <c r="F126">
        <v>222601.00199999998</v>
      </c>
    </row>
    <row r="127" spans="1:6" x14ac:dyDescent="0.2">
      <c r="A127">
        <v>10245</v>
      </c>
      <c r="B127" s="12">
        <v>45352</v>
      </c>
      <c r="C127" s="12">
        <v>45382</v>
      </c>
      <c r="D127" s="12">
        <v>45397</v>
      </c>
      <c r="E127" t="s">
        <v>107</v>
      </c>
      <c r="F127">
        <v>37100.167000000001</v>
      </c>
    </row>
    <row r="128" spans="1:6" x14ac:dyDescent="0.2">
      <c r="A128">
        <v>10251</v>
      </c>
      <c r="B128" s="12">
        <v>45352</v>
      </c>
      <c r="C128" s="12">
        <v>45382</v>
      </c>
      <c r="D128" s="12">
        <v>45472</v>
      </c>
      <c r="E128" t="s">
        <v>105</v>
      </c>
      <c r="F128">
        <v>342770.33</v>
      </c>
    </row>
    <row r="129" spans="1:6" x14ac:dyDescent="0.2">
      <c r="A129">
        <v>10251</v>
      </c>
      <c r="B129" s="12">
        <v>45352</v>
      </c>
      <c r="C129" s="12">
        <v>45382</v>
      </c>
      <c r="D129" s="12">
        <v>45472</v>
      </c>
      <c r="E129" t="s">
        <v>106</v>
      </c>
      <c r="F129">
        <v>13505.151002000001</v>
      </c>
    </row>
    <row r="130" spans="1:6" x14ac:dyDescent="0.2">
      <c r="A130">
        <v>10251</v>
      </c>
      <c r="B130" s="12">
        <v>45352</v>
      </c>
      <c r="C130" s="12">
        <v>45382</v>
      </c>
      <c r="D130" s="12">
        <v>45472</v>
      </c>
      <c r="E130" t="s">
        <v>107</v>
      </c>
      <c r="F130">
        <v>17138.516500000002</v>
      </c>
    </row>
    <row r="131" spans="1:6" x14ac:dyDescent="0.2">
      <c r="A131">
        <v>10240</v>
      </c>
      <c r="B131" s="12">
        <v>45352</v>
      </c>
      <c r="C131" s="12">
        <v>45382</v>
      </c>
      <c r="D131" s="12">
        <v>45389</v>
      </c>
      <c r="E131" t="s">
        <v>105</v>
      </c>
      <c r="F131">
        <v>725587.5</v>
      </c>
    </row>
    <row r="132" spans="1:6" x14ac:dyDescent="0.2">
      <c r="A132">
        <v>10240</v>
      </c>
      <c r="B132" s="12">
        <v>45352</v>
      </c>
      <c r="C132" s="12">
        <v>45382</v>
      </c>
      <c r="D132" s="12">
        <v>45389</v>
      </c>
      <c r="E132" t="s">
        <v>106</v>
      </c>
      <c r="F132">
        <v>217676.25</v>
      </c>
    </row>
    <row r="133" spans="1:6" x14ac:dyDescent="0.2">
      <c r="A133">
        <v>10088</v>
      </c>
      <c r="B133" s="12">
        <v>45352</v>
      </c>
      <c r="C133" s="12">
        <v>45382</v>
      </c>
      <c r="D133" s="12">
        <v>45412</v>
      </c>
      <c r="E133" t="s">
        <v>105</v>
      </c>
      <c r="F133">
        <v>348952</v>
      </c>
    </row>
    <row r="134" spans="1:6" x14ac:dyDescent="0.2">
      <c r="A134">
        <v>10088</v>
      </c>
      <c r="B134" s="12">
        <v>45352</v>
      </c>
      <c r="C134" s="12">
        <v>45382</v>
      </c>
      <c r="D134" s="12">
        <v>45412</v>
      </c>
      <c r="E134" t="s">
        <v>107</v>
      </c>
      <c r="F134">
        <v>0</v>
      </c>
    </row>
    <row r="135" spans="1:6" x14ac:dyDescent="0.2">
      <c r="A135">
        <v>10256</v>
      </c>
      <c r="B135" s="12">
        <v>45352</v>
      </c>
      <c r="C135" s="12">
        <v>45382</v>
      </c>
      <c r="D135" s="12">
        <v>45396</v>
      </c>
      <c r="E135" t="s">
        <v>105</v>
      </c>
      <c r="F135">
        <v>3779614</v>
      </c>
    </row>
    <row r="136" spans="1:6" x14ac:dyDescent="0.2">
      <c r="A136">
        <v>10256</v>
      </c>
      <c r="B136" s="12">
        <v>45352</v>
      </c>
      <c r="C136" s="12">
        <v>45382</v>
      </c>
      <c r="D136" s="12">
        <v>45396</v>
      </c>
      <c r="E136" t="s">
        <v>106</v>
      </c>
      <c r="F136">
        <v>755922.8</v>
      </c>
    </row>
    <row r="137" spans="1:6" x14ac:dyDescent="0.2">
      <c r="A137">
        <v>10256</v>
      </c>
      <c r="B137" s="12">
        <v>45352</v>
      </c>
      <c r="C137" s="12">
        <v>45382</v>
      </c>
      <c r="D137" s="12">
        <v>45396</v>
      </c>
      <c r="E137" t="s">
        <v>107</v>
      </c>
      <c r="F137">
        <v>377961.4</v>
      </c>
    </row>
    <row r="138" spans="1:6" x14ac:dyDescent="0.2">
      <c r="A138">
        <v>10080</v>
      </c>
      <c r="B138" s="12">
        <v>45352</v>
      </c>
      <c r="C138" s="12">
        <v>45382</v>
      </c>
      <c r="D138" s="12">
        <v>45472</v>
      </c>
      <c r="E138" t="s">
        <v>105</v>
      </c>
      <c r="F138">
        <v>500000</v>
      </c>
    </row>
    <row r="139" spans="1:6" x14ac:dyDescent="0.2">
      <c r="A139">
        <v>10080</v>
      </c>
      <c r="B139" s="12">
        <v>45352</v>
      </c>
      <c r="C139" s="12">
        <v>45382</v>
      </c>
      <c r="D139" s="12">
        <v>45472</v>
      </c>
      <c r="E139" t="s">
        <v>106</v>
      </c>
      <c r="F139">
        <v>200000</v>
      </c>
    </row>
    <row r="140" spans="1:6" x14ac:dyDescent="0.2">
      <c r="A140">
        <v>10080</v>
      </c>
      <c r="B140" s="12">
        <v>45352</v>
      </c>
      <c r="C140" s="12">
        <v>45382</v>
      </c>
      <c r="D140" s="12">
        <v>45472</v>
      </c>
      <c r="E140" t="s">
        <v>107</v>
      </c>
      <c r="F140">
        <v>50000</v>
      </c>
    </row>
    <row r="141" spans="1:6" x14ac:dyDescent="0.2">
      <c r="A141">
        <v>10241</v>
      </c>
      <c r="B141" s="12">
        <v>45352</v>
      </c>
      <c r="C141" s="12">
        <v>45382</v>
      </c>
      <c r="D141" s="12">
        <v>45397</v>
      </c>
      <c r="E141" t="s">
        <v>105</v>
      </c>
      <c r="F141">
        <v>90000</v>
      </c>
    </row>
    <row r="142" spans="1:6" x14ac:dyDescent="0.2">
      <c r="A142">
        <v>10241</v>
      </c>
      <c r="B142" s="12">
        <v>45352</v>
      </c>
      <c r="C142" s="12">
        <v>45382</v>
      </c>
      <c r="D142" s="12">
        <v>45397</v>
      </c>
      <c r="E142" t="s">
        <v>106</v>
      </c>
      <c r="F142">
        <v>0</v>
      </c>
    </row>
    <row r="143" spans="1:6" x14ac:dyDescent="0.2">
      <c r="A143">
        <v>10241</v>
      </c>
      <c r="B143" s="12">
        <v>45352</v>
      </c>
      <c r="C143" s="12">
        <v>45382</v>
      </c>
      <c r="D143" s="12">
        <v>45397</v>
      </c>
      <c r="E143" t="s">
        <v>107</v>
      </c>
      <c r="F143">
        <v>0</v>
      </c>
    </row>
    <row r="144" spans="1:6" x14ac:dyDescent="0.2">
      <c r="A144">
        <v>10253</v>
      </c>
      <c r="B144" s="12">
        <v>45352</v>
      </c>
      <c r="C144" s="12">
        <v>45382</v>
      </c>
      <c r="D144" s="12">
        <v>45427</v>
      </c>
      <c r="E144" t="s">
        <v>105</v>
      </c>
      <c r="F144">
        <v>2494529.4840000002</v>
      </c>
    </row>
    <row r="145" spans="1:6" x14ac:dyDescent="0.2">
      <c r="A145">
        <v>10253</v>
      </c>
      <c r="B145" s="12">
        <v>45352</v>
      </c>
      <c r="C145" s="12">
        <v>45382</v>
      </c>
      <c r="D145" s="12">
        <v>45427</v>
      </c>
      <c r="E145" t="s">
        <v>106</v>
      </c>
      <c r="F145">
        <v>997811.79360000009</v>
      </c>
    </row>
    <row r="146" spans="1:6" x14ac:dyDescent="0.2">
      <c r="A146">
        <v>10253</v>
      </c>
      <c r="B146" s="12">
        <v>45352</v>
      </c>
      <c r="C146" s="12">
        <v>45382</v>
      </c>
      <c r="D146" s="12">
        <v>45427</v>
      </c>
      <c r="E146" t="s">
        <v>107</v>
      </c>
      <c r="F146">
        <v>249452.94840000002</v>
      </c>
    </row>
    <row r="147" spans="1:6" x14ac:dyDescent="0.2">
      <c r="A147">
        <v>10234</v>
      </c>
      <c r="B147" s="12">
        <v>45352</v>
      </c>
      <c r="C147" s="12">
        <v>45382</v>
      </c>
      <c r="D147" s="12">
        <v>45412</v>
      </c>
      <c r="E147" t="s">
        <v>105</v>
      </c>
      <c r="F147">
        <v>2977862</v>
      </c>
    </row>
    <row r="148" spans="1:6" x14ac:dyDescent="0.2">
      <c r="A148">
        <v>10234</v>
      </c>
      <c r="B148" s="12">
        <v>45352</v>
      </c>
      <c r="C148" s="12">
        <v>45382</v>
      </c>
      <c r="D148" s="12">
        <v>45412</v>
      </c>
      <c r="E148" t="s">
        <v>106</v>
      </c>
      <c r="F148">
        <v>744465.5</v>
      </c>
    </row>
    <row r="149" spans="1:6" x14ac:dyDescent="0.2">
      <c r="A149">
        <v>10234</v>
      </c>
      <c r="B149" s="12">
        <v>45352</v>
      </c>
      <c r="C149" s="12">
        <v>45382</v>
      </c>
      <c r="D149" s="12">
        <v>45412</v>
      </c>
      <c r="E149" t="s">
        <v>107</v>
      </c>
      <c r="F149">
        <v>297786.2</v>
      </c>
    </row>
    <row r="150" spans="1:6" x14ac:dyDescent="0.2">
      <c r="A150">
        <v>10134</v>
      </c>
      <c r="B150" s="12">
        <v>45352</v>
      </c>
      <c r="C150" s="12">
        <v>45382</v>
      </c>
      <c r="D150" s="12">
        <v>45427</v>
      </c>
      <c r="E150" t="s">
        <v>105</v>
      </c>
      <c r="F150">
        <v>1716803</v>
      </c>
    </row>
    <row r="151" spans="1:6" x14ac:dyDescent="0.2">
      <c r="A151">
        <v>10134</v>
      </c>
      <c r="B151" s="12">
        <v>45352</v>
      </c>
      <c r="C151" s="12">
        <v>45382</v>
      </c>
      <c r="D151" s="12">
        <v>45427</v>
      </c>
      <c r="E151" t="s">
        <v>106</v>
      </c>
      <c r="F151">
        <v>515040.89999999997</v>
      </c>
    </row>
    <row r="152" spans="1:6" x14ac:dyDescent="0.2">
      <c r="A152">
        <v>10134</v>
      </c>
      <c r="B152" s="12">
        <v>45352</v>
      </c>
      <c r="C152" s="12">
        <v>45382</v>
      </c>
      <c r="D152" s="12">
        <v>45427</v>
      </c>
      <c r="E152" t="s">
        <v>107</v>
      </c>
      <c r="F152">
        <v>343360.60000000003</v>
      </c>
    </row>
    <row r="153" spans="1:6" x14ac:dyDescent="0.2">
      <c r="A153">
        <v>10259</v>
      </c>
      <c r="B153" s="12">
        <v>45352</v>
      </c>
      <c r="C153" s="12">
        <v>45382</v>
      </c>
      <c r="D153" s="12">
        <v>45412</v>
      </c>
      <c r="E153" t="s">
        <v>105</v>
      </c>
      <c r="F153">
        <v>400784</v>
      </c>
    </row>
    <row r="154" spans="1:6" x14ac:dyDescent="0.2">
      <c r="A154">
        <v>10259</v>
      </c>
      <c r="B154" s="12">
        <v>45352</v>
      </c>
      <c r="C154" s="12">
        <v>45382</v>
      </c>
      <c r="D154" s="12">
        <v>45412</v>
      </c>
      <c r="E154" t="s">
        <v>106</v>
      </c>
      <c r="F154">
        <v>40078.400000000001</v>
      </c>
    </row>
    <row r="155" spans="1:6" x14ac:dyDescent="0.2">
      <c r="A155">
        <v>10259</v>
      </c>
      <c r="B155" s="12">
        <v>45352</v>
      </c>
      <c r="C155" s="12">
        <v>45382</v>
      </c>
      <c r="D155" s="12">
        <v>45412</v>
      </c>
      <c r="E155" t="s">
        <v>107</v>
      </c>
      <c r="F155">
        <v>4007.84</v>
      </c>
    </row>
    <row r="156" spans="1:6" x14ac:dyDescent="0.2">
      <c r="A156">
        <v>10263</v>
      </c>
      <c r="B156" s="12">
        <v>45352</v>
      </c>
      <c r="C156" s="12">
        <v>45382</v>
      </c>
      <c r="D156" s="12">
        <v>45412</v>
      </c>
      <c r="E156" t="s">
        <v>105</v>
      </c>
      <c r="F156">
        <v>3843166</v>
      </c>
    </row>
    <row r="157" spans="1:6" x14ac:dyDescent="0.2">
      <c r="A157">
        <v>10263</v>
      </c>
      <c r="B157" s="12">
        <v>45352</v>
      </c>
      <c r="C157" s="12">
        <v>45382</v>
      </c>
      <c r="D157" s="12">
        <v>45412</v>
      </c>
      <c r="E157" t="s">
        <v>106</v>
      </c>
      <c r="F157">
        <v>1921583</v>
      </c>
    </row>
    <row r="158" spans="1:6" x14ac:dyDescent="0.2">
      <c r="A158">
        <v>10263</v>
      </c>
      <c r="B158" s="12">
        <v>45352</v>
      </c>
      <c r="C158" s="12">
        <v>45382</v>
      </c>
      <c r="D158" s="12">
        <v>45412</v>
      </c>
      <c r="E158" t="s">
        <v>107</v>
      </c>
      <c r="F158">
        <v>384316.60000000003</v>
      </c>
    </row>
    <row r="159" spans="1:6" x14ac:dyDescent="0.2">
      <c r="A159">
        <v>10262</v>
      </c>
      <c r="B159" s="12">
        <v>45352</v>
      </c>
      <c r="C159" s="12">
        <v>45382</v>
      </c>
      <c r="D159" s="12">
        <v>45396</v>
      </c>
      <c r="E159" t="s">
        <v>105</v>
      </c>
      <c r="F159">
        <v>2020000</v>
      </c>
    </row>
    <row r="160" spans="1:6" x14ac:dyDescent="0.2">
      <c r="A160">
        <v>10262</v>
      </c>
      <c r="B160" s="12">
        <v>45352</v>
      </c>
      <c r="C160" s="12">
        <v>45382</v>
      </c>
      <c r="D160" s="12">
        <v>45396</v>
      </c>
      <c r="E160" t="s">
        <v>106</v>
      </c>
      <c r="F160">
        <v>404000</v>
      </c>
    </row>
    <row r="161" spans="1:6" x14ac:dyDescent="0.2">
      <c r="A161">
        <v>10262</v>
      </c>
      <c r="B161" s="12">
        <v>45352</v>
      </c>
      <c r="C161" s="12">
        <v>45382</v>
      </c>
      <c r="D161" s="12">
        <v>45396</v>
      </c>
      <c r="E161" t="s">
        <v>107</v>
      </c>
      <c r="F161">
        <v>101000</v>
      </c>
    </row>
    <row r="162" spans="1:6" x14ac:dyDescent="0.2">
      <c r="A162">
        <v>10239</v>
      </c>
      <c r="B162" s="12">
        <v>45352</v>
      </c>
      <c r="C162" s="12">
        <v>45382</v>
      </c>
      <c r="D162" s="12">
        <v>45412</v>
      </c>
      <c r="E162" t="s">
        <v>105</v>
      </c>
      <c r="F162">
        <v>993682.08357006079</v>
      </c>
    </row>
    <row r="163" spans="1:6" x14ac:dyDescent="0.2">
      <c r="A163">
        <v>10239</v>
      </c>
      <c r="B163" s="12">
        <v>45352</v>
      </c>
      <c r="C163" s="12">
        <v>45382</v>
      </c>
      <c r="D163" s="12">
        <v>45412</v>
      </c>
      <c r="E163" t="s">
        <v>106</v>
      </c>
      <c r="F163">
        <v>248420.5208925152</v>
      </c>
    </row>
    <row r="164" spans="1:6" x14ac:dyDescent="0.2">
      <c r="A164">
        <v>10239</v>
      </c>
      <c r="B164" s="12">
        <v>45352</v>
      </c>
      <c r="C164" s="12">
        <v>45382</v>
      </c>
      <c r="D164" s="12">
        <v>45412</v>
      </c>
      <c r="E164" t="s">
        <v>107</v>
      </c>
      <c r="F164">
        <v>99368.208357006079</v>
      </c>
    </row>
    <row r="165" spans="1:6" x14ac:dyDescent="0.2">
      <c r="A165">
        <v>10236</v>
      </c>
      <c r="B165" s="12">
        <v>45352</v>
      </c>
      <c r="C165" s="12">
        <v>45382</v>
      </c>
      <c r="D165" s="12">
        <v>45412</v>
      </c>
      <c r="E165" t="s">
        <v>105</v>
      </c>
      <c r="F165">
        <v>508831.02561230795</v>
      </c>
    </row>
    <row r="166" spans="1:6" x14ac:dyDescent="0.2">
      <c r="A166">
        <v>10236</v>
      </c>
      <c r="B166" s="12">
        <v>45352</v>
      </c>
      <c r="C166" s="12">
        <v>45382</v>
      </c>
      <c r="D166" s="12">
        <v>45412</v>
      </c>
      <c r="E166" t="s">
        <v>106</v>
      </c>
      <c r="F166">
        <v>127207.75640307699</v>
      </c>
    </row>
    <row r="167" spans="1:6" x14ac:dyDescent="0.2">
      <c r="A167">
        <v>10236</v>
      </c>
      <c r="B167" s="12">
        <v>45352</v>
      </c>
      <c r="C167" s="12">
        <v>45382</v>
      </c>
      <c r="D167" s="12">
        <v>45412</v>
      </c>
      <c r="E167" t="s">
        <v>107</v>
      </c>
      <c r="F167">
        <v>0</v>
      </c>
    </row>
    <row r="168" spans="1:6" x14ac:dyDescent="0.2">
      <c r="A168">
        <v>10247</v>
      </c>
      <c r="B168" s="12">
        <v>45352</v>
      </c>
      <c r="C168" s="12">
        <v>45382</v>
      </c>
      <c r="D168" s="12">
        <v>45389</v>
      </c>
      <c r="E168" t="s">
        <v>105</v>
      </c>
      <c r="F168">
        <v>2747910.0609142855</v>
      </c>
    </row>
    <row r="169" spans="1:6" x14ac:dyDescent="0.2">
      <c r="A169">
        <v>10247</v>
      </c>
      <c r="B169" s="12">
        <v>45352</v>
      </c>
      <c r="C169" s="12">
        <v>45382</v>
      </c>
      <c r="D169" s="12">
        <v>45389</v>
      </c>
      <c r="E169" t="s">
        <v>106</v>
      </c>
      <c r="F169">
        <v>549582.01218285714</v>
      </c>
    </row>
    <row r="170" spans="1:6" x14ac:dyDescent="0.2">
      <c r="A170">
        <v>10247</v>
      </c>
      <c r="B170" s="12">
        <v>45352</v>
      </c>
      <c r="C170" s="12">
        <v>45382</v>
      </c>
      <c r="D170" s="12">
        <v>45389</v>
      </c>
      <c r="E170" t="s">
        <v>107</v>
      </c>
      <c r="F170">
        <v>274791.00609142857</v>
      </c>
    </row>
    <row r="171" spans="1:6" x14ac:dyDescent="0.2">
      <c r="A171">
        <v>10261</v>
      </c>
      <c r="B171" s="12">
        <v>45352</v>
      </c>
      <c r="C171" s="12">
        <v>45382</v>
      </c>
      <c r="D171" s="12">
        <v>45427</v>
      </c>
      <c r="E171" t="s">
        <v>105</v>
      </c>
      <c r="F171">
        <v>480000</v>
      </c>
    </row>
    <row r="172" spans="1:6" x14ac:dyDescent="0.2">
      <c r="A172">
        <v>10261</v>
      </c>
      <c r="B172" s="12">
        <v>45352</v>
      </c>
      <c r="C172" s="12">
        <v>45382</v>
      </c>
      <c r="D172" s="12">
        <v>45427</v>
      </c>
      <c r="E172" t="s">
        <v>106</v>
      </c>
      <c r="F172">
        <v>144000</v>
      </c>
    </row>
    <row r="173" spans="1:6" x14ac:dyDescent="0.2">
      <c r="A173">
        <v>10249</v>
      </c>
      <c r="B173" s="12">
        <v>45352</v>
      </c>
      <c r="C173" s="12">
        <v>45382</v>
      </c>
      <c r="D173" s="12">
        <v>45403</v>
      </c>
      <c r="E173" t="s">
        <v>105</v>
      </c>
      <c r="F173">
        <v>1200000</v>
      </c>
    </row>
    <row r="174" spans="1:6" x14ac:dyDescent="0.2">
      <c r="A174">
        <v>10249</v>
      </c>
      <c r="B174" s="12">
        <v>45352</v>
      </c>
      <c r="C174" s="12">
        <v>45382</v>
      </c>
      <c r="D174" s="12">
        <v>45403</v>
      </c>
      <c r="E174" t="s">
        <v>106</v>
      </c>
      <c r="F174">
        <v>180000</v>
      </c>
    </row>
    <row r="175" spans="1:6" x14ac:dyDescent="0.2">
      <c r="A175">
        <v>10249</v>
      </c>
      <c r="B175" s="12">
        <v>45352</v>
      </c>
      <c r="C175" s="12">
        <v>45382</v>
      </c>
      <c r="D175" s="12">
        <v>45403</v>
      </c>
      <c r="E175" t="s">
        <v>107</v>
      </c>
      <c r="F175">
        <v>120000</v>
      </c>
    </row>
    <row r="176" spans="1:6" x14ac:dyDescent="0.2">
      <c r="A176">
        <v>10139</v>
      </c>
      <c r="B176" s="12">
        <v>45352</v>
      </c>
      <c r="C176" s="12">
        <v>45382</v>
      </c>
      <c r="D176" s="12">
        <v>45427</v>
      </c>
      <c r="E176" t="s">
        <v>105</v>
      </c>
      <c r="F176">
        <v>1455852.98346737</v>
      </c>
    </row>
    <row r="177" spans="1:6" x14ac:dyDescent="0.2">
      <c r="A177">
        <v>10139</v>
      </c>
      <c r="B177" s="12">
        <v>45352</v>
      </c>
      <c r="C177" s="12">
        <v>45382</v>
      </c>
      <c r="D177" s="12">
        <v>45427</v>
      </c>
      <c r="E177" t="s">
        <v>106</v>
      </c>
      <c r="F177">
        <v>85604.155427881356</v>
      </c>
    </row>
    <row r="178" spans="1:6" x14ac:dyDescent="0.2">
      <c r="A178">
        <v>10139</v>
      </c>
      <c r="B178" s="12">
        <v>45352</v>
      </c>
      <c r="C178" s="12">
        <v>45382</v>
      </c>
      <c r="D178" s="12">
        <v>45427</v>
      </c>
      <c r="E178" t="s">
        <v>107</v>
      </c>
      <c r="F178">
        <v>218377.94752010549</v>
      </c>
    </row>
    <row r="179" spans="1:6" x14ac:dyDescent="0.2">
      <c r="A179">
        <v>10230</v>
      </c>
      <c r="B179" s="12">
        <v>45352</v>
      </c>
      <c r="C179" s="12">
        <v>45382</v>
      </c>
      <c r="D179" s="12">
        <v>45412</v>
      </c>
      <c r="E179" t="s">
        <v>105</v>
      </c>
      <c r="F179">
        <v>590000</v>
      </c>
    </row>
    <row r="180" spans="1:6" x14ac:dyDescent="0.2">
      <c r="A180">
        <v>10230</v>
      </c>
      <c r="B180" s="12">
        <v>45352</v>
      </c>
      <c r="C180" s="12">
        <v>45382</v>
      </c>
      <c r="D180" s="12">
        <v>45412</v>
      </c>
      <c r="E180" t="s">
        <v>106</v>
      </c>
      <c r="F180">
        <v>0</v>
      </c>
    </row>
    <row r="181" spans="1:6" x14ac:dyDescent="0.2">
      <c r="A181">
        <v>10230</v>
      </c>
      <c r="B181" s="12">
        <v>45352</v>
      </c>
      <c r="C181" s="12">
        <v>45382</v>
      </c>
      <c r="D181" s="12">
        <v>45412</v>
      </c>
      <c r="E181" t="s">
        <v>107</v>
      </c>
      <c r="F181">
        <v>59000</v>
      </c>
    </row>
    <row r="182" spans="1:6" x14ac:dyDescent="0.2">
      <c r="A182">
        <v>10179</v>
      </c>
      <c r="B182" s="12">
        <v>45352</v>
      </c>
      <c r="C182" s="12">
        <v>45382</v>
      </c>
      <c r="D182" s="12">
        <v>45412</v>
      </c>
      <c r="E182" t="s">
        <v>105</v>
      </c>
      <c r="F182">
        <v>551407.79</v>
      </c>
    </row>
    <row r="183" spans="1:6" x14ac:dyDescent="0.2">
      <c r="A183">
        <v>10179</v>
      </c>
      <c r="B183" s="12">
        <v>45352</v>
      </c>
      <c r="C183" s="12">
        <v>45382</v>
      </c>
      <c r="D183" s="12">
        <v>45412</v>
      </c>
      <c r="E183" t="s">
        <v>106</v>
      </c>
      <c r="F183">
        <v>0</v>
      </c>
    </row>
    <row r="184" spans="1:6" x14ac:dyDescent="0.2">
      <c r="A184">
        <v>10179</v>
      </c>
      <c r="B184" s="12">
        <v>45352</v>
      </c>
      <c r="C184" s="12">
        <v>45382</v>
      </c>
      <c r="D184" s="12">
        <v>45412</v>
      </c>
      <c r="E184" t="s">
        <v>107</v>
      </c>
      <c r="F184">
        <v>0</v>
      </c>
    </row>
    <row r="185" spans="1:6" x14ac:dyDescent="0.2">
      <c r="A185">
        <v>10183</v>
      </c>
      <c r="B185" s="12">
        <v>45352</v>
      </c>
      <c r="C185" s="12">
        <v>45382</v>
      </c>
      <c r="D185" s="12">
        <v>45412</v>
      </c>
      <c r="E185" t="s">
        <v>105</v>
      </c>
      <c r="F185">
        <v>400000</v>
      </c>
    </row>
    <row r="186" spans="1:6" x14ac:dyDescent="0.2">
      <c r="A186">
        <v>10183</v>
      </c>
      <c r="B186" s="12">
        <v>45352</v>
      </c>
      <c r="C186" s="12">
        <v>45382</v>
      </c>
      <c r="D186" s="12">
        <v>45412</v>
      </c>
      <c r="E186" t="s">
        <v>106</v>
      </c>
      <c r="F186">
        <v>121439.99999999999</v>
      </c>
    </row>
    <row r="187" spans="1:6" x14ac:dyDescent="0.2">
      <c r="A187">
        <v>10183</v>
      </c>
      <c r="B187" s="12">
        <v>45352</v>
      </c>
      <c r="C187" s="12">
        <v>45382</v>
      </c>
      <c r="D187" s="12">
        <v>45412</v>
      </c>
      <c r="E187" t="s">
        <v>107</v>
      </c>
      <c r="F187">
        <v>6072</v>
      </c>
    </row>
    <row r="188" spans="1:6" x14ac:dyDescent="0.2">
      <c r="A188">
        <v>10147</v>
      </c>
      <c r="B188" s="12">
        <v>45352</v>
      </c>
      <c r="C188" s="12">
        <v>45382</v>
      </c>
      <c r="D188" s="12">
        <v>45412</v>
      </c>
      <c r="E188" t="s">
        <v>105</v>
      </c>
      <c r="F188">
        <v>403807</v>
      </c>
    </row>
    <row r="189" spans="1:6" x14ac:dyDescent="0.2">
      <c r="A189">
        <v>10147</v>
      </c>
      <c r="B189" s="12">
        <v>45352</v>
      </c>
      <c r="C189" s="12">
        <v>45382</v>
      </c>
      <c r="D189" s="12">
        <v>45412</v>
      </c>
      <c r="E189" t="s">
        <v>106</v>
      </c>
      <c r="F189">
        <v>0</v>
      </c>
    </row>
    <row r="190" spans="1:6" x14ac:dyDescent="0.2">
      <c r="A190">
        <v>10147</v>
      </c>
      <c r="B190" s="12">
        <v>45352</v>
      </c>
      <c r="C190" s="12">
        <v>45382</v>
      </c>
      <c r="D190" s="12">
        <v>45412</v>
      </c>
      <c r="E190" t="s">
        <v>107</v>
      </c>
      <c r="F190">
        <v>0</v>
      </c>
    </row>
    <row r="191" spans="1:6" x14ac:dyDescent="0.2">
      <c r="A191">
        <v>10168</v>
      </c>
      <c r="B191" s="12">
        <v>45352</v>
      </c>
      <c r="C191" s="12">
        <v>45382</v>
      </c>
      <c r="D191" s="12">
        <v>45412</v>
      </c>
      <c r="E191" t="s">
        <v>105</v>
      </c>
      <c r="F191">
        <v>124831</v>
      </c>
    </row>
    <row r="192" spans="1:6" x14ac:dyDescent="0.2">
      <c r="A192">
        <v>10168</v>
      </c>
      <c r="B192" s="12">
        <v>45352</v>
      </c>
      <c r="C192" s="12">
        <v>45382</v>
      </c>
      <c r="D192" s="12">
        <v>45412</v>
      </c>
      <c r="E192" t="s">
        <v>106</v>
      </c>
      <c r="F192">
        <v>24966.2</v>
      </c>
    </row>
    <row r="193" spans="1:6" x14ac:dyDescent="0.2">
      <c r="A193">
        <v>10168</v>
      </c>
      <c r="B193" s="12">
        <v>45352</v>
      </c>
      <c r="C193" s="12">
        <v>45382</v>
      </c>
      <c r="D193" s="12">
        <v>45412</v>
      </c>
      <c r="E193" t="s">
        <v>107</v>
      </c>
      <c r="F193">
        <v>6241.55</v>
      </c>
    </row>
    <row r="194" spans="1:6" x14ac:dyDescent="0.2">
      <c r="A194">
        <v>10208</v>
      </c>
      <c r="B194" s="12">
        <v>45352</v>
      </c>
      <c r="C194" s="12">
        <v>45382</v>
      </c>
      <c r="D194" s="12">
        <v>45412</v>
      </c>
      <c r="E194" t="s">
        <v>105</v>
      </c>
      <c r="F194">
        <v>188814</v>
      </c>
    </row>
    <row r="195" spans="1:6" x14ac:dyDescent="0.2">
      <c r="A195">
        <v>10208</v>
      </c>
      <c r="B195" s="12">
        <v>45352</v>
      </c>
      <c r="C195" s="12">
        <v>45382</v>
      </c>
      <c r="D195" s="12">
        <v>45412</v>
      </c>
      <c r="E195" t="s">
        <v>106</v>
      </c>
      <c r="F195">
        <v>0</v>
      </c>
    </row>
    <row r="196" spans="1:6" x14ac:dyDescent="0.2">
      <c r="A196">
        <v>10208</v>
      </c>
      <c r="B196" s="12">
        <v>45352</v>
      </c>
      <c r="C196" s="12">
        <v>45382</v>
      </c>
      <c r="D196" s="12">
        <v>45412</v>
      </c>
      <c r="E196" t="s">
        <v>107</v>
      </c>
      <c r="F196">
        <v>0</v>
      </c>
    </row>
    <row r="197" spans="1:6" x14ac:dyDescent="0.2">
      <c r="A197">
        <v>10077</v>
      </c>
      <c r="B197" s="12">
        <v>45383</v>
      </c>
      <c r="C197" s="12">
        <v>45412</v>
      </c>
      <c r="D197" s="12">
        <v>45419</v>
      </c>
      <c r="E197" t="s">
        <v>105</v>
      </c>
      <c r="F197">
        <v>190500.6</v>
      </c>
    </row>
    <row r="198" spans="1:6" x14ac:dyDescent="0.2">
      <c r="A198">
        <v>10077</v>
      </c>
      <c r="B198" s="12">
        <v>45383</v>
      </c>
      <c r="C198" s="12">
        <v>45412</v>
      </c>
      <c r="D198" s="12">
        <v>45419</v>
      </c>
      <c r="E198" t="s">
        <v>106</v>
      </c>
      <c r="F198">
        <v>38100.120000000003</v>
      </c>
    </row>
    <row r="199" spans="1:6" x14ac:dyDescent="0.2">
      <c r="A199">
        <v>10077</v>
      </c>
      <c r="B199" s="12">
        <v>45383</v>
      </c>
      <c r="C199" s="12">
        <v>45412</v>
      </c>
      <c r="D199" s="12">
        <v>45419</v>
      </c>
      <c r="E199" t="s">
        <v>107</v>
      </c>
      <c r="F199">
        <v>19050.060000000001</v>
      </c>
    </row>
    <row r="200" spans="1:6" x14ac:dyDescent="0.2">
      <c r="A200">
        <v>10245</v>
      </c>
      <c r="B200" s="12">
        <v>45383</v>
      </c>
      <c r="C200" s="12">
        <v>45412</v>
      </c>
      <c r="D200" s="12">
        <v>45427</v>
      </c>
      <c r="E200" t="s">
        <v>105</v>
      </c>
      <c r="F200">
        <v>804594.92999999993</v>
      </c>
    </row>
    <row r="201" spans="1:6" x14ac:dyDescent="0.2">
      <c r="A201">
        <v>10245</v>
      </c>
      <c r="B201" s="12">
        <v>45383</v>
      </c>
      <c r="C201" s="12">
        <v>45412</v>
      </c>
      <c r="D201" s="12">
        <v>45427</v>
      </c>
      <c r="E201" t="s">
        <v>106</v>
      </c>
      <c r="F201">
        <v>241378.47899999996</v>
      </c>
    </row>
    <row r="202" spans="1:6" x14ac:dyDescent="0.2">
      <c r="A202">
        <v>10245</v>
      </c>
      <c r="B202" s="12">
        <v>45383</v>
      </c>
      <c r="C202" s="12">
        <v>45412</v>
      </c>
      <c r="D202" s="12">
        <v>45427</v>
      </c>
      <c r="E202" t="s">
        <v>107</v>
      </c>
      <c r="F202">
        <v>40229.746500000001</v>
      </c>
    </row>
    <row r="203" spans="1:6" x14ac:dyDescent="0.2">
      <c r="A203">
        <v>10251</v>
      </c>
      <c r="B203" s="12">
        <v>45383</v>
      </c>
      <c r="C203" s="12">
        <v>45412</v>
      </c>
      <c r="D203" s="12">
        <v>45502</v>
      </c>
      <c r="E203" t="s">
        <v>105</v>
      </c>
      <c r="F203">
        <v>479878.46</v>
      </c>
    </row>
    <row r="204" spans="1:6" x14ac:dyDescent="0.2">
      <c r="A204">
        <v>10251</v>
      </c>
      <c r="B204" s="12">
        <v>45383</v>
      </c>
      <c r="C204" s="12">
        <v>45412</v>
      </c>
      <c r="D204" s="12">
        <v>45502</v>
      </c>
      <c r="E204" t="s">
        <v>106</v>
      </c>
      <c r="F204">
        <v>18907.211324</v>
      </c>
    </row>
    <row r="205" spans="1:6" x14ac:dyDescent="0.2">
      <c r="A205">
        <v>10251</v>
      </c>
      <c r="B205" s="12">
        <v>45383</v>
      </c>
      <c r="C205" s="12">
        <v>45412</v>
      </c>
      <c r="D205" s="12">
        <v>45502</v>
      </c>
      <c r="E205" t="s">
        <v>107</v>
      </c>
      <c r="F205">
        <v>23993.923000000003</v>
      </c>
    </row>
    <row r="206" spans="1:6" x14ac:dyDescent="0.2">
      <c r="A206">
        <v>10240</v>
      </c>
      <c r="B206" s="12">
        <v>45383</v>
      </c>
      <c r="C206" s="12">
        <v>45412</v>
      </c>
      <c r="D206" s="12">
        <v>45419</v>
      </c>
      <c r="E206" t="s">
        <v>105</v>
      </c>
      <c r="F206">
        <v>1306057.5</v>
      </c>
    </row>
    <row r="207" spans="1:6" x14ac:dyDescent="0.2">
      <c r="A207">
        <v>10240</v>
      </c>
      <c r="B207" s="12">
        <v>45383</v>
      </c>
      <c r="C207" s="12">
        <v>45412</v>
      </c>
      <c r="D207" s="12">
        <v>45419</v>
      </c>
      <c r="E207" t="s">
        <v>106</v>
      </c>
      <c r="F207">
        <v>391817.25</v>
      </c>
    </row>
    <row r="208" spans="1:6" x14ac:dyDescent="0.2">
      <c r="A208">
        <v>10138</v>
      </c>
      <c r="B208" s="12">
        <v>45383</v>
      </c>
      <c r="C208" s="12">
        <v>45412</v>
      </c>
      <c r="D208" s="12">
        <v>45419</v>
      </c>
      <c r="E208" t="s">
        <v>105</v>
      </c>
      <c r="F208">
        <v>200000</v>
      </c>
    </row>
    <row r="209" spans="1:6" x14ac:dyDescent="0.2">
      <c r="A209">
        <v>10138</v>
      </c>
      <c r="B209" s="12">
        <v>45383</v>
      </c>
      <c r="C209" s="12">
        <v>45412</v>
      </c>
      <c r="D209" s="12">
        <v>45419</v>
      </c>
      <c r="E209" t="s">
        <v>106</v>
      </c>
      <c r="F209">
        <v>40000</v>
      </c>
    </row>
    <row r="210" spans="1:6" x14ac:dyDescent="0.2">
      <c r="A210">
        <v>10138</v>
      </c>
      <c r="B210" s="12">
        <v>45383</v>
      </c>
      <c r="C210" s="12">
        <v>45412</v>
      </c>
      <c r="D210" s="12">
        <v>45419</v>
      </c>
      <c r="E210" t="s">
        <v>107</v>
      </c>
      <c r="F210">
        <v>20000</v>
      </c>
    </row>
    <row r="211" spans="1:6" x14ac:dyDescent="0.2">
      <c r="A211">
        <v>10088</v>
      </c>
      <c r="B211" s="12">
        <v>45383</v>
      </c>
      <c r="C211" s="12">
        <v>45412</v>
      </c>
      <c r="D211" s="12">
        <v>45442</v>
      </c>
      <c r="E211" t="s">
        <v>105</v>
      </c>
      <c r="F211">
        <v>284420</v>
      </c>
    </row>
    <row r="212" spans="1:6" x14ac:dyDescent="0.2">
      <c r="A212">
        <v>10088</v>
      </c>
      <c r="B212" s="12">
        <v>45383</v>
      </c>
      <c r="C212" s="12">
        <v>45412</v>
      </c>
      <c r="D212" s="12">
        <v>45442</v>
      </c>
      <c r="E212" t="s">
        <v>107</v>
      </c>
      <c r="F212">
        <v>0</v>
      </c>
    </row>
    <row r="213" spans="1:6" x14ac:dyDescent="0.2">
      <c r="A213">
        <v>10256</v>
      </c>
      <c r="B213" s="12">
        <v>45383</v>
      </c>
      <c r="C213" s="12">
        <v>45412</v>
      </c>
      <c r="D213" s="12">
        <v>45426</v>
      </c>
      <c r="E213" t="s">
        <v>105</v>
      </c>
      <c r="F213">
        <v>8053885</v>
      </c>
    </row>
    <row r="214" spans="1:6" x14ac:dyDescent="0.2">
      <c r="A214">
        <v>10256</v>
      </c>
      <c r="B214" s="12">
        <v>45383</v>
      </c>
      <c r="C214" s="12">
        <v>45412</v>
      </c>
      <c r="D214" s="12">
        <v>45426</v>
      </c>
      <c r="E214" t="s">
        <v>106</v>
      </c>
      <c r="F214">
        <v>1610777</v>
      </c>
    </row>
    <row r="215" spans="1:6" x14ac:dyDescent="0.2">
      <c r="A215">
        <v>10256</v>
      </c>
      <c r="B215" s="12">
        <v>45383</v>
      </c>
      <c r="C215" s="12">
        <v>45412</v>
      </c>
      <c r="D215" s="12">
        <v>45426</v>
      </c>
      <c r="E215" t="s">
        <v>107</v>
      </c>
      <c r="F215">
        <v>805388.5</v>
      </c>
    </row>
    <row r="216" spans="1:6" x14ac:dyDescent="0.2">
      <c r="A216">
        <v>10080</v>
      </c>
      <c r="B216" s="12">
        <v>45383</v>
      </c>
      <c r="C216" s="12">
        <v>45412</v>
      </c>
      <c r="D216" s="12">
        <v>45502</v>
      </c>
      <c r="E216" t="s">
        <v>105</v>
      </c>
      <c r="F216">
        <v>600000</v>
      </c>
    </row>
    <row r="217" spans="1:6" x14ac:dyDescent="0.2">
      <c r="A217">
        <v>10080</v>
      </c>
      <c r="B217" s="12">
        <v>45383</v>
      </c>
      <c r="C217" s="12">
        <v>45412</v>
      </c>
      <c r="D217" s="12">
        <v>45502</v>
      </c>
      <c r="E217" t="s">
        <v>106</v>
      </c>
      <c r="F217">
        <v>240000</v>
      </c>
    </row>
    <row r="218" spans="1:6" x14ac:dyDescent="0.2">
      <c r="A218">
        <v>10080</v>
      </c>
      <c r="B218" s="12">
        <v>45383</v>
      </c>
      <c r="C218" s="12">
        <v>45412</v>
      </c>
      <c r="D218" s="12">
        <v>45502</v>
      </c>
      <c r="E218" t="s">
        <v>107</v>
      </c>
      <c r="F218">
        <v>60000</v>
      </c>
    </row>
    <row r="219" spans="1:6" x14ac:dyDescent="0.2">
      <c r="A219">
        <v>10253</v>
      </c>
      <c r="B219" s="12">
        <v>45383</v>
      </c>
      <c r="C219" s="12">
        <v>45412</v>
      </c>
      <c r="D219" s="12">
        <v>45457</v>
      </c>
      <c r="E219" t="s">
        <v>105</v>
      </c>
      <c r="F219">
        <v>1247264.7420000001</v>
      </c>
    </row>
    <row r="220" spans="1:6" x14ac:dyDescent="0.2">
      <c r="A220">
        <v>10253</v>
      </c>
      <c r="B220" s="12">
        <v>45383</v>
      </c>
      <c r="C220" s="12">
        <v>45412</v>
      </c>
      <c r="D220" s="12">
        <v>45457</v>
      </c>
      <c r="E220" t="s">
        <v>106</v>
      </c>
      <c r="F220">
        <v>498905.89680000005</v>
      </c>
    </row>
    <row r="221" spans="1:6" x14ac:dyDescent="0.2">
      <c r="A221">
        <v>10253</v>
      </c>
      <c r="B221" s="12">
        <v>45383</v>
      </c>
      <c r="C221" s="12">
        <v>45412</v>
      </c>
      <c r="D221" s="12">
        <v>45457</v>
      </c>
      <c r="E221" t="s">
        <v>107</v>
      </c>
      <c r="F221">
        <v>124726.47420000001</v>
      </c>
    </row>
    <row r="222" spans="1:6" x14ac:dyDescent="0.2">
      <c r="A222">
        <v>10234</v>
      </c>
      <c r="B222" s="12">
        <v>45383</v>
      </c>
      <c r="C222" s="12">
        <v>45412</v>
      </c>
      <c r="D222" s="12">
        <v>45442</v>
      </c>
      <c r="E222" t="s">
        <v>105</v>
      </c>
      <c r="F222">
        <v>3000000</v>
      </c>
    </row>
    <row r="223" spans="1:6" x14ac:dyDescent="0.2">
      <c r="A223">
        <v>10234</v>
      </c>
      <c r="B223" s="12">
        <v>45383</v>
      </c>
      <c r="C223" s="12">
        <v>45412</v>
      </c>
      <c r="D223" s="12">
        <v>45442</v>
      </c>
      <c r="E223" t="s">
        <v>106</v>
      </c>
      <c r="F223">
        <v>750000</v>
      </c>
    </row>
    <row r="224" spans="1:6" x14ac:dyDescent="0.2">
      <c r="A224">
        <v>10234</v>
      </c>
      <c r="B224" s="12">
        <v>45383</v>
      </c>
      <c r="C224" s="12">
        <v>45412</v>
      </c>
      <c r="D224" s="12">
        <v>45442</v>
      </c>
      <c r="E224" t="s">
        <v>107</v>
      </c>
      <c r="F224">
        <v>300000</v>
      </c>
    </row>
    <row r="225" spans="1:6" x14ac:dyDescent="0.2">
      <c r="A225">
        <v>10134</v>
      </c>
      <c r="B225" s="12">
        <v>45383</v>
      </c>
      <c r="C225" s="12">
        <v>45412</v>
      </c>
      <c r="D225" s="12">
        <v>45457</v>
      </c>
      <c r="E225" t="s">
        <v>105</v>
      </c>
      <c r="F225">
        <v>1097201.95</v>
      </c>
    </row>
    <row r="226" spans="1:6" x14ac:dyDescent="0.2">
      <c r="A226">
        <v>10134</v>
      </c>
      <c r="B226" s="12">
        <v>45383</v>
      </c>
      <c r="C226" s="12">
        <v>45412</v>
      </c>
      <c r="D226" s="12">
        <v>45457</v>
      </c>
      <c r="E226" t="s">
        <v>106</v>
      </c>
      <c r="F226">
        <v>329160.58499999996</v>
      </c>
    </row>
    <row r="227" spans="1:6" x14ac:dyDescent="0.2">
      <c r="A227">
        <v>10134</v>
      </c>
      <c r="B227" s="12">
        <v>45383</v>
      </c>
      <c r="C227" s="12">
        <v>45412</v>
      </c>
      <c r="D227" s="12">
        <v>45457</v>
      </c>
      <c r="E227" t="s">
        <v>107</v>
      </c>
      <c r="F227">
        <v>219440.39</v>
      </c>
    </row>
    <row r="228" spans="1:6" x14ac:dyDescent="0.2">
      <c r="A228">
        <v>10259</v>
      </c>
      <c r="B228" s="12">
        <v>45383</v>
      </c>
      <c r="C228" s="12">
        <v>45412</v>
      </c>
      <c r="D228" s="12">
        <v>45442</v>
      </c>
      <c r="E228" t="s">
        <v>105</v>
      </c>
      <c r="F228">
        <v>197752</v>
      </c>
    </row>
    <row r="229" spans="1:6" x14ac:dyDescent="0.2">
      <c r="A229">
        <v>10259</v>
      </c>
      <c r="B229" s="12">
        <v>45383</v>
      </c>
      <c r="C229" s="12">
        <v>45412</v>
      </c>
      <c r="D229" s="12">
        <v>45442</v>
      </c>
      <c r="E229" t="s">
        <v>106</v>
      </c>
      <c r="F229">
        <v>19775.2</v>
      </c>
    </row>
    <row r="230" spans="1:6" x14ac:dyDescent="0.2">
      <c r="A230">
        <v>10259</v>
      </c>
      <c r="B230" s="12">
        <v>45383</v>
      </c>
      <c r="C230" s="12">
        <v>45412</v>
      </c>
      <c r="D230" s="12">
        <v>45442</v>
      </c>
      <c r="E230" t="s">
        <v>107</v>
      </c>
      <c r="F230">
        <v>1977.5200000000002</v>
      </c>
    </row>
    <row r="231" spans="1:6" x14ac:dyDescent="0.2">
      <c r="A231">
        <v>10263</v>
      </c>
      <c r="B231" s="12">
        <v>45383</v>
      </c>
      <c r="C231" s="12">
        <v>45412</v>
      </c>
      <c r="D231" s="12">
        <v>45442</v>
      </c>
      <c r="E231" t="s">
        <v>105</v>
      </c>
      <c r="F231">
        <v>3000000</v>
      </c>
    </row>
    <row r="232" spans="1:6" x14ac:dyDescent="0.2">
      <c r="A232">
        <v>10263</v>
      </c>
      <c r="B232" s="12">
        <v>45383</v>
      </c>
      <c r="C232" s="12">
        <v>45412</v>
      </c>
      <c r="D232" s="12">
        <v>45442</v>
      </c>
      <c r="E232" t="s">
        <v>106</v>
      </c>
      <c r="F232">
        <v>1500000</v>
      </c>
    </row>
    <row r="233" spans="1:6" x14ac:dyDescent="0.2">
      <c r="A233">
        <v>10263</v>
      </c>
      <c r="B233" s="12">
        <v>45383</v>
      </c>
      <c r="C233" s="12">
        <v>45412</v>
      </c>
      <c r="D233" s="12">
        <v>45442</v>
      </c>
      <c r="E233" t="s">
        <v>107</v>
      </c>
      <c r="F233">
        <v>300000</v>
      </c>
    </row>
    <row r="234" spans="1:6" x14ac:dyDescent="0.2">
      <c r="A234">
        <v>10262</v>
      </c>
      <c r="B234" s="12">
        <v>45383</v>
      </c>
      <c r="C234" s="12">
        <v>45412</v>
      </c>
      <c r="D234" s="12">
        <v>45426</v>
      </c>
      <c r="E234" t="s">
        <v>105</v>
      </c>
      <c r="F234">
        <v>4824000</v>
      </c>
    </row>
    <row r="235" spans="1:6" x14ac:dyDescent="0.2">
      <c r="A235">
        <v>10262</v>
      </c>
      <c r="B235" s="12">
        <v>45383</v>
      </c>
      <c r="C235" s="12">
        <v>45412</v>
      </c>
      <c r="D235" s="12">
        <v>45426</v>
      </c>
      <c r="E235" t="s">
        <v>106</v>
      </c>
      <c r="F235">
        <v>964800</v>
      </c>
    </row>
    <row r="236" spans="1:6" x14ac:dyDescent="0.2">
      <c r="A236">
        <v>10262</v>
      </c>
      <c r="B236" s="12">
        <v>45383</v>
      </c>
      <c r="C236" s="12">
        <v>45412</v>
      </c>
      <c r="D236" s="12">
        <v>45426</v>
      </c>
      <c r="E236" t="s">
        <v>107</v>
      </c>
      <c r="F236">
        <v>241200</v>
      </c>
    </row>
    <row r="237" spans="1:6" x14ac:dyDescent="0.2">
      <c r="A237">
        <v>10239</v>
      </c>
      <c r="B237" s="12">
        <v>45383</v>
      </c>
      <c r="C237" s="12">
        <v>45412</v>
      </c>
      <c r="D237" s="12">
        <v>45442</v>
      </c>
      <c r="E237" t="s">
        <v>105</v>
      </c>
      <c r="F237">
        <v>1147051.5167682716</v>
      </c>
    </row>
    <row r="238" spans="1:6" x14ac:dyDescent="0.2">
      <c r="A238">
        <v>10239</v>
      </c>
      <c r="B238" s="12">
        <v>45383</v>
      </c>
      <c r="C238" s="12">
        <v>45412</v>
      </c>
      <c r="D238" s="12">
        <v>45442</v>
      </c>
      <c r="E238" t="s">
        <v>106</v>
      </c>
      <c r="F238">
        <v>286762.87919206789</v>
      </c>
    </row>
    <row r="239" spans="1:6" x14ac:dyDescent="0.2">
      <c r="A239">
        <v>10239</v>
      </c>
      <c r="B239" s="12">
        <v>45383</v>
      </c>
      <c r="C239" s="12">
        <v>45412</v>
      </c>
      <c r="D239" s="12">
        <v>45442</v>
      </c>
      <c r="E239" t="s">
        <v>107</v>
      </c>
      <c r="F239">
        <v>114705.15167682717</v>
      </c>
    </row>
    <row r="240" spans="1:6" x14ac:dyDescent="0.2">
      <c r="A240">
        <v>10236</v>
      </c>
      <c r="B240" s="12">
        <v>45383</v>
      </c>
      <c r="C240" s="12">
        <v>45412</v>
      </c>
      <c r="D240" s="12">
        <v>45442</v>
      </c>
      <c r="E240" t="s">
        <v>105</v>
      </c>
      <c r="F240">
        <v>669514.50738461572</v>
      </c>
    </row>
    <row r="241" spans="1:6" x14ac:dyDescent="0.2">
      <c r="A241">
        <v>10236</v>
      </c>
      <c r="B241" s="12">
        <v>45383</v>
      </c>
      <c r="C241" s="12">
        <v>45412</v>
      </c>
      <c r="D241" s="12">
        <v>45442</v>
      </c>
      <c r="E241" t="s">
        <v>106</v>
      </c>
      <c r="F241">
        <v>167378.62684615393</v>
      </c>
    </row>
    <row r="242" spans="1:6" x14ac:dyDescent="0.2">
      <c r="A242">
        <v>10236</v>
      </c>
      <c r="B242" s="12">
        <v>45383</v>
      </c>
      <c r="C242" s="12">
        <v>45412</v>
      </c>
      <c r="D242" s="12">
        <v>45442</v>
      </c>
      <c r="E242" t="s">
        <v>107</v>
      </c>
      <c r="F242">
        <v>0</v>
      </c>
    </row>
    <row r="243" spans="1:6" x14ac:dyDescent="0.2">
      <c r="A243">
        <v>10247</v>
      </c>
      <c r="B243" s="12">
        <v>45383</v>
      </c>
      <c r="C243" s="12">
        <v>45412</v>
      </c>
      <c r="D243" s="12">
        <v>45419</v>
      </c>
      <c r="E243" t="s">
        <v>105</v>
      </c>
      <c r="F243">
        <v>2671579.2258888888</v>
      </c>
    </row>
    <row r="244" spans="1:6" x14ac:dyDescent="0.2">
      <c r="A244">
        <v>10247</v>
      </c>
      <c r="B244" s="12">
        <v>45383</v>
      </c>
      <c r="C244" s="12">
        <v>45412</v>
      </c>
      <c r="D244" s="12">
        <v>45419</v>
      </c>
      <c r="E244" t="s">
        <v>106</v>
      </c>
      <c r="F244">
        <v>534315.84517777781</v>
      </c>
    </row>
    <row r="245" spans="1:6" x14ac:dyDescent="0.2">
      <c r="A245">
        <v>10247</v>
      </c>
      <c r="B245" s="12">
        <v>45383</v>
      </c>
      <c r="C245" s="12">
        <v>45412</v>
      </c>
      <c r="D245" s="12">
        <v>45419</v>
      </c>
      <c r="E245" t="s">
        <v>107</v>
      </c>
      <c r="F245">
        <v>267157.92258888891</v>
      </c>
    </row>
    <row r="246" spans="1:6" x14ac:dyDescent="0.2">
      <c r="A246">
        <v>10261</v>
      </c>
      <c r="B246" s="12">
        <v>45383</v>
      </c>
      <c r="C246" s="12">
        <v>45412</v>
      </c>
      <c r="D246" s="12">
        <v>45457</v>
      </c>
      <c r="E246" t="s">
        <v>105</v>
      </c>
      <c r="F246">
        <v>480000</v>
      </c>
    </row>
    <row r="247" spans="1:6" x14ac:dyDescent="0.2">
      <c r="A247">
        <v>10261</v>
      </c>
      <c r="B247" s="12">
        <v>45383</v>
      </c>
      <c r="C247" s="12">
        <v>45412</v>
      </c>
      <c r="D247" s="12">
        <v>45457</v>
      </c>
      <c r="E247" t="s">
        <v>106</v>
      </c>
      <c r="F247">
        <v>144000</v>
      </c>
    </row>
    <row r="248" spans="1:6" x14ac:dyDescent="0.2">
      <c r="A248">
        <v>10250</v>
      </c>
      <c r="B248" s="12">
        <v>45383</v>
      </c>
      <c r="C248" s="12">
        <v>45412</v>
      </c>
      <c r="D248" s="12">
        <v>45442</v>
      </c>
      <c r="E248" t="s">
        <v>105</v>
      </c>
      <c r="F248">
        <v>700000</v>
      </c>
    </row>
    <row r="249" spans="1:6" x14ac:dyDescent="0.2">
      <c r="A249">
        <v>10250</v>
      </c>
      <c r="B249" s="12">
        <v>45383</v>
      </c>
      <c r="C249" s="12">
        <v>45412</v>
      </c>
      <c r="D249" s="12">
        <v>45442</v>
      </c>
      <c r="E249" t="s">
        <v>106</v>
      </c>
      <c r="F249">
        <v>140000</v>
      </c>
    </row>
    <row r="250" spans="1:6" x14ac:dyDescent="0.2">
      <c r="A250">
        <v>10250</v>
      </c>
      <c r="B250" s="12">
        <v>45383</v>
      </c>
      <c r="C250" s="12">
        <v>45412</v>
      </c>
      <c r="D250" s="12">
        <v>45442</v>
      </c>
      <c r="E250" t="s">
        <v>107</v>
      </c>
      <c r="F250">
        <v>70000</v>
      </c>
    </row>
    <row r="251" spans="1:6" x14ac:dyDescent="0.2">
      <c r="A251">
        <v>10249</v>
      </c>
      <c r="B251" s="12">
        <v>45383</v>
      </c>
      <c r="C251" s="12">
        <v>45412</v>
      </c>
      <c r="D251" s="12">
        <v>45433</v>
      </c>
      <c r="E251" t="s">
        <v>105</v>
      </c>
      <c r="F251">
        <v>1260000</v>
      </c>
    </row>
    <row r="252" spans="1:6" x14ac:dyDescent="0.2">
      <c r="A252">
        <v>10249</v>
      </c>
      <c r="B252" s="12">
        <v>45383</v>
      </c>
      <c r="C252" s="12">
        <v>45412</v>
      </c>
      <c r="D252" s="12">
        <v>45433</v>
      </c>
      <c r="E252" t="s">
        <v>106</v>
      </c>
      <c r="F252">
        <v>189000</v>
      </c>
    </row>
    <row r="253" spans="1:6" x14ac:dyDescent="0.2">
      <c r="A253">
        <v>10249</v>
      </c>
      <c r="B253" s="12">
        <v>45383</v>
      </c>
      <c r="C253" s="12">
        <v>45412</v>
      </c>
      <c r="D253" s="12">
        <v>45433</v>
      </c>
      <c r="E253" t="s">
        <v>107</v>
      </c>
      <c r="F253">
        <v>126000</v>
      </c>
    </row>
    <row r="254" spans="1:6" x14ac:dyDescent="0.2">
      <c r="A254">
        <v>10139</v>
      </c>
      <c r="B254" s="12">
        <v>45383</v>
      </c>
      <c r="C254" s="12">
        <v>45412</v>
      </c>
      <c r="D254" s="12">
        <v>45457</v>
      </c>
      <c r="E254" t="s">
        <v>105</v>
      </c>
      <c r="F254">
        <v>1500000</v>
      </c>
    </row>
    <row r="255" spans="1:6" x14ac:dyDescent="0.2">
      <c r="A255">
        <v>10139</v>
      </c>
      <c r="B255" s="12">
        <v>45383</v>
      </c>
      <c r="C255" s="12">
        <v>45412</v>
      </c>
      <c r="D255" s="12">
        <v>45457</v>
      </c>
      <c r="E255" t="s">
        <v>106</v>
      </c>
      <c r="F255">
        <v>88200</v>
      </c>
    </row>
    <row r="256" spans="1:6" x14ac:dyDescent="0.2">
      <c r="A256">
        <v>10139</v>
      </c>
      <c r="B256" s="12">
        <v>45383</v>
      </c>
      <c r="C256" s="12">
        <v>45412</v>
      </c>
      <c r="D256" s="12">
        <v>45457</v>
      </c>
      <c r="E256" t="s">
        <v>107</v>
      </c>
      <c r="F256">
        <v>225000</v>
      </c>
    </row>
    <row r="257" spans="1:6" x14ac:dyDescent="0.2">
      <c r="A257">
        <v>10230</v>
      </c>
      <c r="B257" s="12">
        <v>45383</v>
      </c>
      <c r="C257" s="12">
        <v>45412</v>
      </c>
      <c r="D257" s="12">
        <v>45442</v>
      </c>
      <c r="E257" t="s">
        <v>105</v>
      </c>
      <c r="F257">
        <v>349600</v>
      </c>
    </row>
    <row r="258" spans="1:6" x14ac:dyDescent="0.2">
      <c r="A258">
        <v>10230</v>
      </c>
      <c r="B258" s="12">
        <v>45383</v>
      </c>
      <c r="C258" s="12">
        <v>45412</v>
      </c>
      <c r="D258" s="12">
        <v>45442</v>
      </c>
      <c r="E258" t="s">
        <v>106</v>
      </c>
      <c r="F258">
        <v>0</v>
      </c>
    </row>
    <row r="259" spans="1:6" x14ac:dyDescent="0.2">
      <c r="A259">
        <v>10230</v>
      </c>
      <c r="B259" s="12">
        <v>45383</v>
      </c>
      <c r="C259" s="12">
        <v>45412</v>
      </c>
      <c r="D259" s="12">
        <v>45442</v>
      </c>
      <c r="E259" t="s">
        <v>107</v>
      </c>
      <c r="F259">
        <v>34960</v>
      </c>
    </row>
    <row r="260" spans="1:6" x14ac:dyDescent="0.2">
      <c r="A260">
        <v>10183</v>
      </c>
      <c r="B260" s="12">
        <v>45383</v>
      </c>
      <c r="C260" s="12">
        <v>45412</v>
      </c>
      <c r="D260" s="12">
        <v>45442</v>
      </c>
      <c r="E260" t="s">
        <v>105</v>
      </c>
      <c r="F260">
        <v>329130.34000000003</v>
      </c>
    </row>
    <row r="261" spans="1:6" x14ac:dyDescent="0.2">
      <c r="A261">
        <v>10183</v>
      </c>
      <c r="B261" s="12">
        <v>45383</v>
      </c>
      <c r="C261" s="12">
        <v>45412</v>
      </c>
      <c r="D261" s="12">
        <v>45442</v>
      </c>
      <c r="E261" t="s">
        <v>106</v>
      </c>
      <c r="F261">
        <v>99923.971224000008</v>
      </c>
    </row>
    <row r="262" spans="1:6" x14ac:dyDescent="0.2">
      <c r="A262">
        <v>10183</v>
      </c>
      <c r="B262" s="12">
        <v>45383</v>
      </c>
      <c r="C262" s="12">
        <v>45412</v>
      </c>
      <c r="D262" s="12">
        <v>45442</v>
      </c>
      <c r="E262" t="s">
        <v>107</v>
      </c>
      <c r="F262">
        <v>4996.1985612000008</v>
      </c>
    </row>
    <row r="263" spans="1:6" x14ac:dyDescent="0.2">
      <c r="A263">
        <v>10168</v>
      </c>
      <c r="B263" s="12">
        <v>45383</v>
      </c>
      <c r="C263" s="12">
        <v>45412</v>
      </c>
      <c r="D263" s="12">
        <v>45442</v>
      </c>
      <c r="E263" t="s">
        <v>105</v>
      </c>
      <c r="F263">
        <v>101959.75</v>
      </c>
    </row>
    <row r="264" spans="1:6" x14ac:dyDescent="0.2">
      <c r="A264">
        <v>10168</v>
      </c>
      <c r="B264" s="12">
        <v>45383</v>
      </c>
      <c r="C264" s="12">
        <v>45412</v>
      </c>
      <c r="D264" s="12">
        <v>45442</v>
      </c>
      <c r="E264" t="s">
        <v>106</v>
      </c>
      <c r="F264">
        <v>20391.95</v>
      </c>
    </row>
    <row r="265" spans="1:6" x14ac:dyDescent="0.2">
      <c r="A265">
        <v>10168</v>
      </c>
      <c r="B265" s="12">
        <v>45383</v>
      </c>
      <c r="C265" s="12">
        <v>45412</v>
      </c>
      <c r="D265" s="12">
        <v>45442</v>
      </c>
      <c r="E265" t="s">
        <v>107</v>
      </c>
      <c r="F265">
        <v>5097.9875000000002</v>
      </c>
    </row>
    <row r="266" spans="1:6" x14ac:dyDescent="0.2">
      <c r="A266">
        <v>10077</v>
      </c>
      <c r="B266" s="12">
        <v>45413</v>
      </c>
      <c r="C266" s="12">
        <v>45443</v>
      </c>
      <c r="D266" s="12">
        <v>45450</v>
      </c>
      <c r="E266" t="s">
        <v>105</v>
      </c>
      <c r="F266">
        <v>153895.20000000001</v>
      </c>
    </row>
    <row r="267" spans="1:6" x14ac:dyDescent="0.2">
      <c r="A267">
        <v>10077</v>
      </c>
      <c r="B267" s="12">
        <v>45413</v>
      </c>
      <c r="C267" s="12">
        <v>45443</v>
      </c>
      <c r="D267" s="12">
        <v>45450</v>
      </c>
      <c r="E267" t="s">
        <v>106</v>
      </c>
      <c r="F267">
        <v>30779.040000000005</v>
      </c>
    </row>
    <row r="268" spans="1:6" x14ac:dyDescent="0.2">
      <c r="A268">
        <v>10077</v>
      </c>
      <c r="B268" s="12">
        <v>45413</v>
      </c>
      <c r="C268" s="12">
        <v>45443</v>
      </c>
      <c r="D268" s="12">
        <v>45450</v>
      </c>
      <c r="E268" t="s">
        <v>107</v>
      </c>
      <c r="F268">
        <v>15389.520000000002</v>
      </c>
    </row>
    <row r="269" spans="1:6" x14ac:dyDescent="0.2">
      <c r="A269">
        <v>10245</v>
      </c>
      <c r="B269" s="12">
        <v>45413</v>
      </c>
      <c r="C269" s="12">
        <v>45443</v>
      </c>
      <c r="D269" s="12">
        <v>45458</v>
      </c>
      <c r="E269" t="s">
        <v>105</v>
      </c>
      <c r="F269">
        <v>509558.8200000003</v>
      </c>
    </row>
    <row r="270" spans="1:6" x14ac:dyDescent="0.2">
      <c r="A270">
        <v>10245</v>
      </c>
      <c r="B270" s="12">
        <v>45413</v>
      </c>
      <c r="C270" s="12">
        <v>45443</v>
      </c>
      <c r="D270" s="12">
        <v>45458</v>
      </c>
      <c r="E270" t="s">
        <v>106</v>
      </c>
      <c r="F270">
        <v>152867.6460000001</v>
      </c>
    </row>
    <row r="271" spans="1:6" x14ac:dyDescent="0.2">
      <c r="A271">
        <v>10245</v>
      </c>
      <c r="B271" s="12">
        <v>45413</v>
      </c>
      <c r="C271" s="12">
        <v>45443</v>
      </c>
      <c r="D271" s="12">
        <v>45458</v>
      </c>
      <c r="E271" t="s">
        <v>107</v>
      </c>
      <c r="F271">
        <v>25477.941000000017</v>
      </c>
    </row>
    <row r="272" spans="1:6" x14ac:dyDescent="0.2">
      <c r="A272">
        <v>10251</v>
      </c>
      <c r="B272" s="12">
        <v>45413</v>
      </c>
      <c r="C272" s="12">
        <v>45443</v>
      </c>
      <c r="D272" s="12">
        <v>45533</v>
      </c>
      <c r="E272" t="s">
        <v>105</v>
      </c>
      <c r="F272">
        <v>342770.33</v>
      </c>
    </row>
    <row r="273" spans="1:6" x14ac:dyDescent="0.2">
      <c r="A273">
        <v>10251</v>
      </c>
      <c r="B273" s="12">
        <v>45413</v>
      </c>
      <c r="C273" s="12">
        <v>45443</v>
      </c>
      <c r="D273" s="12">
        <v>45533</v>
      </c>
      <c r="E273" t="s">
        <v>106</v>
      </c>
      <c r="F273">
        <v>13505.151002000001</v>
      </c>
    </row>
    <row r="274" spans="1:6" x14ac:dyDescent="0.2">
      <c r="A274">
        <v>10251</v>
      </c>
      <c r="B274" s="12">
        <v>45413</v>
      </c>
      <c r="C274" s="12">
        <v>45443</v>
      </c>
      <c r="D274" s="12">
        <v>45533</v>
      </c>
      <c r="E274" t="s">
        <v>107</v>
      </c>
      <c r="F274">
        <v>17138.516500000002</v>
      </c>
    </row>
    <row r="275" spans="1:6" x14ac:dyDescent="0.2">
      <c r="A275">
        <v>10240</v>
      </c>
      <c r="B275" s="12">
        <v>45413</v>
      </c>
      <c r="C275" s="12">
        <v>45443</v>
      </c>
      <c r="D275" s="12">
        <v>45450</v>
      </c>
      <c r="E275" t="s">
        <v>105</v>
      </c>
      <c r="F275">
        <v>2229535</v>
      </c>
    </row>
    <row r="276" spans="1:6" x14ac:dyDescent="0.2">
      <c r="A276">
        <v>10240</v>
      </c>
      <c r="B276" s="12">
        <v>45413</v>
      </c>
      <c r="C276" s="12">
        <v>45443</v>
      </c>
      <c r="D276" s="12">
        <v>45450</v>
      </c>
      <c r="E276" t="s">
        <v>106</v>
      </c>
      <c r="F276">
        <v>668860.5</v>
      </c>
    </row>
    <row r="277" spans="1:6" x14ac:dyDescent="0.2">
      <c r="A277">
        <v>10256</v>
      </c>
      <c r="B277" s="12">
        <v>45413</v>
      </c>
      <c r="C277" s="12">
        <v>45443</v>
      </c>
      <c r="D277" s="12">
        <v>45457</v>
      </c>
      <c r="E277" t="s">
        <v>105</v>
      </c>
      <c r="F277">
        <v>8509133</v>
      </c>
    </row>
    <row r="278" spans="1:6" x14ac:dyDescent="0.2">
      <c r="A278">
        <v>10256</v>
      </c>
      <c r="B278" s="12">
        <v>45413</v>
      </c>
      <c r="C278" s="12">
        <v>45443</v>
      </c>
      <c r="D278" s="12">
        <v>45457</v>
      </c>
      <c r="E278" t="s">
        <v>106</v>
      </c>
      <c r="F278">
        <v>1701826.6</v>
      </c>
    </row>
    <row r="279" spans="1:6" x14ac:dyDescent="0.2">
      <c r="A279">
        <v>10256</v>
      </c>
      <c r="B279" s="12">
        <v>45413</v>
      </c>
      <c r="C279" s="12">
        <v>45443</v>
      </c>
      <c r="D279" s="12">
        <v>45457</v>
      </c>
      <c r="E279" t="s">
        <v>107</v>
      </c>
      <c r="F279">
        <v>850913.3</v>
      </c>
    </row>
    <row r="280" spans="1:6" x14ac:dyDescent="0.2">
      <c r="A280">
        <v>10080</v>
      </c>
      <c r="B280" s="12">
        <v>45413</v>
      </c>
      <c r="C280" s="12">
        <v>45443</v>
      </c>
      <c r="D280" s="12">
        <v>45533</v>
      </c>
      <c r="E280" t="s">
        <v>105</v>
      </c>
      <c r="F280">
        <v>600000</v>
      </c>
    </row>
    <row r="281" spans="1:6" x14ac:dyDescent="0.2">
      <c r="A281">
        <v>10080</v>
      </c>
      <c r="B281" s="12">
        <v>45413</v>
      </c>
      <c r="C281" s="12">
        <v>45443</v>
      </c>
      <c r="D281" s="12">
        <v>45533</v>
      </c>
      <c r="E281" t="s">
        <v>106</v>
      </c>
      <c r="F281">
        <v>240000</v>
      </c>
    </row>
    <row r="282" spans="1:6" x14ac:dyDescent="0.2">
      <c r="A282">
        <v>10080</v>
      </c>
      <c r="B282" s="12">
        <v>45413</v>
      </c>
      <c r="C282" s="12">
        <v>45443</v>
      </c>
      <c r="D282" s="12">
        <v>45533</v>
      </c>
      <c r="E282" t="s">
        <v>107</v>
      </c>
      <c r="F282">
        <v>60000</v>
      </c>
    </row>
    <row r="283" spans="1:6" x14ac:dyDescent="0.2">
      <c r="A283">
        <v>10219</v>
      </c>
      <c r="B283" s="12">
        <v>45413</v>
      </c>
      <c r="C283" s="12">
        <v>45443</v>
      </c>
      <c r="D283" s="12">
        <v>45473</v>
      </c>
      <c r="E283" t="s">
        <v>105</v>
      </c>
      <c r="F283">
        <v>1662828.6</v>
      </c>
    </row>
    <row r="284" spans="1:6" x14ac:dyDescent="0.2">
      <c r="A284">
        <v>10219</v>
      </c>
      <c r="B284" s="12">
        <v>45413</v>
      </c>
      <c r="C284" s="12">
        <v>45443</v>
      </c>
      <c r="D284" s="12">
        <v>45473</v>
      </c>
      <c r="E284" t="s">
        <v>106</v>
      </c>
      <c r="F284">
        <v>415707.15</v>
      </c>
    </row>
    <row r="285" spans="1:6" x14ac:dyDescent="0.2">
      <c r="A285">
        <v>10219</v>
      </c>
      <c r="B285" s="12">
        <v>45413</v>
      </c>
      <c r="C285" s="12">
        <v>45443</v>
      </c>
      <c r="D285" s="12">
        <v>45473</v>
      </c>
      <c r="E285" t="s">
        <v>107</v>
      </c>
      <c r="F285">
        <v>166282.86000000002</v>
      </c>
    </row>
    <row r="286" spans="1:6" x14ac:dyDescent="0.2">
      <c r="A286">
        <v>10253</v>
      </c>
      <c r="B286" s="12">
        <v>45413</v>
      </c>
      <c r="C286" s="12">
        <v>45443</v>
      </c>
      <c r="D286" s="12">
        <v>45488</v>
      </c>
      <c r="E286" t="s">
        <v>105</v>
      </c>
      <c r="F286">
        <v>2494529.4840000002</v>
      </c>
    </row>
    <row r="287" spans="1:6" x14ac:dyDescent="0.2">
      <c r="A287">
        <v>10253</v>
      </c>
      <c r="B287" s="12">
        <v>45413</v>
      </c>
      <c r="C287" s="12">
        <v>45443</v>
      </c>
      <c r="D287" s="12">
        <v>45488</v>
      </c>
      <c r="E287" t="s">
        <v>106</v>
      </c>
      <c r="F287">
        <v>997811.79360000009</v>
      </c>
    </row>
    <row r="288" spans="1:6" x14ac:dyDescent="0.2">
      <c r="A288">
        <v>10253</v>
      </c>
      <c r="B288" s="12">
        <v>45413</v>
      </c>
      <c r="C288" s="12">
        <v>45443</v>
      </c>
      <c r="D288" s="12">
        <v>45488</v>
      </c>
      <c r="E288" t="s">
        <v>107</v>
      </c>
      <c r="F288">
        <v>249452.94840000002</v>
      </c>
    </row>
    <row r="289" spans="1:6" x14ac:dyDescent="0.2">
      <c r="A289">
        <v>10234</v>
      </c>
      <c r="B289" s="12">
        <v>45413</v>
      </c>
      <c r="C289" s="12">
        <v>45443</v>
      </c>
      <c r="D289" s="12">
        <v>45473</v>
      </c>
      <c r="E289" t="s">
        <v>105</v>
      </c>
      <c r="F289">
        <v>3300273.3100000024</v>
      </c>
    </row>
    <row r="290" spans="1:6" x14ac:dyDescent="0.2">
      <c r="A290">
        <v>10234</v>
      </c>
      <c r="B290" s="12">
        <v>45413</v>
      </c>
      <c r="C290" s="12">
        <v>45443</v>
      </c>
      <c r="D290" s="12">
        <v>45473</v>
      </c>
      <c r="E290" t="s">
        <v>106</v>
      </c>
      <c r="F290">
        <v>825068.3275000006</v>
      </c>
    </row>
    <row r="291" spans="1:6" x14ac:dyDescent="0.2">
      <c r="A291">
        <v>10234</v>
      </c>
      <c r="B291" s="12">
        <v>45413</v>
      </c>
      <c r="C291" s="12">
        <v>45443</v>
      </c>
      <c r="D291" s="12">
        <v>45473</v>
      </c>
      <c r="E291" t="s">
        <v>107</v>
      </c>
      <c r="F291">
        <v>330027.33100000024</v>
      </c>
    </row>
    <row r="292" spans="1:6" x14ac:dyDescent="0.2">
      <c r="A292">
        <v>10259</v>
      </c>
      <c r="B292" s="12">
        <v>45413</v>
      </c>
      <c r="C292" s="12">
        <v>45443</v>
      </c>
      <c r="D292" s="12">
        <v>45473</v>
      </c>
      <c r="E292" t="s">
        <v>105</v>
      </c>
      <c r="F292">
        <v>2964383</v>
      </c>
    </row>
    <row r="293" spans="1:6" x14ac:dyDescent="0.2">
      <c r="A293">
        <v>10259</v>
      </c>
      <c r="B293" s="12">
        <v>45413</v>
      </c>
      <c r="C293" s="12">
        <v>45443</v>
      </c>
      <c r="D293" s="12">
        <v>45473</v>
      </c>
      <c r="E293" t="s">
        <v>106</v>
      </c>
      <c r="F293">
        <v>296438.3</v>
      </c>
    </row>
    <row r="294" spans="1:6" x14ac:dyDescent="0.2">
      <c r="A294">
        <v>10259</v>
      </c>
      <c r="B294" s="12">
        <v>45413</v>
      </c>
      <c r="C294" s="12">
        <v>45443</v>
      </c>
      <c r="D294" s="12">
        <v>45473</v>
      </c>
      <c r="E294" t="s">
        <v>107</v>
      </c>
      <c r="F294">
        <v>29643.83</v>
      </c>
    </row>
    <row r="295" spans="1:6" x14ac:dyDescent="0.2">
      <c r="A295">
        <v>10263</v>
      </c>
      <c r="B295" s="12">
        <v>45413</v>
      </c>
      <c r="C295" s="12">
        <v>45443</v>
      </c>
      <c r="D295" s="12">
        <v>45473</v>
      </c>
      <c r="E295" t="s">
        <v>105</v>
      </c>
      <c r="F295">
        <v>3000000</v>
      </c>
    </row>
    <row r="296" spans="1:6" x14ac:dyDescent="0.2">
      <c r="A296">
        <v>10263</v>
      </c>
      <c r="B296" s="12">
        <v>45413</v>
      </c>
      <c r="C296" s="12">
        <v>45443</v>
      </c>
      <c r="D296" s="12">
        <v>45473</v>
      </c>
      <c r="E296" t="s">
        <v>106</v>
      </c>
      <c r="F296">
        <v>1500000</v>
      </c>
    </row>
    <row r="297" spans="1:6" x14ac:dyDescent="0.2">
      <c r="A297">
        <v>10263</v>
      </c>
      <c r="B297" s="12">
        <v>45413</v>
      </c>
      <c r="C297" s="12">
        <v>45443</v>
      </c>
      <c r="D297" s="12">
        <v>45473</v>
      </c>
      <c r="E297" t="s">
        <v>107</v>
      </c>
      <c r="F297">
        <v>300000</v>
      </c>
    </row>
    <row r="298" spans="1:6" x14ac:dyDescent="0.2">
      <c r="A298">
        <v>10262</v>
      </c>
      <c r="B298" s="12">
        <v>45413</v>
      </c>
      <c r="C298" s="12">
        <v>45443</v>
      </c>
      <c r="D298" s="12">
        <v>45457</v>
      </c>
      <c r="E298" t="s">
        <v>105</v>
      </c>
      <c r="F298">
        <v>1273000</v>
      </c>
    </row>
    <row r="299" spans="1:6" x14ac:dyDescent="0.2">
      <c r="A299">
        <v>10262</v>
      </c>
      <c r="B299" s="12">
        <v>45413</v>
      </c>
      <c r="C299" s="12">
        <v>45443</v>
      </c>
      <c r="D299" s="12">
        <v>45457</v>
      </c>
      <c r="E299" t="s">
        <v>106</v>
      </c>
      <c r="F299">
        <v>254600</v>
      </c>
    </row>
    <row r="300" spans="1:6" x14ac:dyDescent="0.2">
      <c r="A300">
        <v>10262</v>
      </c>
      <c r="B300" s="12">
        <v>45413</v>
      </c>
      <c r="C300" s="12">
        <v>45443</v>
      </c>
      <c r="D300" s="12">
        <v>45457</v>
      </c>
      <c r="E300" t="s">
        <v>107</v>
      </c>
      <c r="F300">
        <v>63650</v>
      </c>
    </row>
    <row r="301" spans="1:6" x14ac:dyDescent="0.2">
      <c r="A301">
        <v>10239</v>
      </c>
      <c r="B301" s="12">
        <v>45413</v>
      </c>
      <c r="C301" s="12">
        <v>45443</v>
      </c>
      <c r="D301" s="12">
        <v>45473</v>
      </c>
      <c r="E301" t="s">
        <v>105</v>
      </c>
      <c r="F301">
        <v>1358248.0369122187</v>
      </c>
    </row>
    <row r="302" spans="1:6" x14ac:dyDescent="0.2">
      <c r="A302">
        <v>10239</v>
      </c>
      <c r="B302" s="12">
        <v>45413</v>
      </c>
      <c r="C302" s="12">
        <v>45443</v>
      </c>
      <c r="D302" s="12">
        <v>45473</v>
      </c>
      <c r="E302" t="s">
        <v>106</v>
      </c>
      <c r="F302">
        <v>339562.00922805467</v>
      </c>
    </row>
    <row r="303" spans="1:6" x14ac:dyDescent="0.2">
      <c r="A303">
        <v>10239</v>
      </c>
      <c r="B303" s="12">
        <v>45413</v>
      </c>
      <c r="C303" s="12">
        <v>45443</v>
      </c>
      <c r="D303" s="12">
        <v>45473</v>
      </c>
      <c r="E303" t="s">
        <v>107</v>
      </c>
      <c r="F303">
        <v>135824.80369122187</v>
      </c>
    </row>
    <row r="304" spans="1:6" x14ac:dyDescent="0.2">
      <c r="A304">
        <v>10236</v>
      </c>
      <c r="B304" s="12">
        <v>45413</v>
      </c>
      <c r="C304" s="12">
        <v>45443</v>
      </c>
      <c r="D304" s="12">
        <v>45473</v>
      </c>
      <c r="E304" t="s">
        <v>105</v>
      </c>
      <c r="F304">
        <v>428489.28472615406</v>
      </c>
    </row>
    <row r="305" spans="1:6" x14ac:dyDescent="0.2">
      <c r="A305">
        <v>10236</v>
      </c>
      <c r="B305" s="12">
        <v>45413</v>
      </c>
      <c r="C305" s="12">
        <v>45443</v>
      </c>
      <c r="D305" s="12">
        <v>45473</v>
      </c>
      <c r="E305" t="s">
        <v>106</v>
      </c>
      <c r="F305">
        <v>107122.32118153851</v>
      </c>
    </row>
    <row r="306" spans="1:6" x14ac:dyDescent="0.2">
      <c r="A306">
        <v>10236</v>
      </c>
      <c r="B306" s="12">
        <v>45413</v>
      </c>
      <c r="C306" s="12">
        <v>45443</v>
      </c>
      <c r="D306" s="12">
        <v>45473</v>
      </c>
      <c r="E306" t="s">
        <v>107</v>
      </c>
      <c r="F306">
        <v>0</v>
      </c>
    </row>
    <row r="307" spans="1:6" x14ac:dyDescent="0.2">
      <c r="A307">
        <v>10247</v>
      </c>
      <c r="B307" s="12">
        <v>45413</v>
      </c>
      <c r="C307" s="12">
        <v>45443</v>
      </c>
      <c r="D307" s="12">
        <v>45450</v>
      </c>
      <c r="E307" t="s">
        <v>105</v>
      </c>
      <c r="F307">
        <v>3205895.0710666664</v>
      </c>
    </row>
    <row r="308" spans="1:6" x14ac:dyDescent="0.2">
      <c r="A308">
        <v>10247</v>
      </c>
      <c r="B308" s="12">
        <v>45413</v>
      </c>
      <c r="C308" s="12">
        <v>45443</v>
      </c>
      <c r="D308" s="12">
        <v>45450</v>
      </c>
      <c r="E308" t="s">
        <v>106</v>
      </c>
      <c r="F308">
        <v>641179.01421333337</v>
      </c>
    </row>
    <row r="309" spans="1:6" x14ac:dyDescent="0.2">
      <c r="A309">
        <v>10247</v>
      </c>
      <c r="B309" s="12">
        <v>45413</v>
      </c>
      <c r="C309" s="12">
        <v>45443</v>
      </c>
      <c r="D309" s="12">
        <v>45450</v>
      </c>
      <c r="E309" t="s">
        <v>107</v>
      </c>
      <c r="F309">
        <v>320589.50710666669</v>
      </c>
    </row>
    <row r="310" spans="1:6" x14ac:dyDescent="0.2">
      <c r="A310">
        <v>10261</v>
      </c>
      <c r="B310" s="12">
        <v>45413</v>
      </c>
      <c r="C310" s="12">
        <v>45443</v>
      </c>
      <c r="D310" s="12">
        <v>45488</v>
      </c>
      <c r="E310" t="s">
        <v>105</v>
      </c>
      <c r="F310">
        <v>240000</v>
      </c>
    </row>
    <row r="311" spans="1:6" x14ac:dyDescent="0.2">
      <c r="A311">
        <v>10261</v>
      </c>
      <c r="B311" s="12">
        <v>45413</v>
      </c>
      <c r="C311" s="12">
        <v>45443</v>
      </c>
      <c r="D311" s="12">
        <v>45488</v>
      </c>
      <c r="E311" t="s">
        <v>106</v>
      </c>
      <c r="F311">
        <v>72000</v>
      </c>
    </row>
    <row r="312" spans="1:6" x14ac:dyDescent="0.2">
      <c r="A312">
        <v>10250</v>
      </c>
      <c r="B312" s="12">
        <v>45413</v>
      </c>
      <c r="C312" s="12">
        <v>45443</v>
      </c>
      <c r="D312" s="12">
        <v>45473</v>
      </c>
      <c r="E312" t="s">
        <v>105</v>
      </c>
      <c r="F312">
        <v>880000</v>
      </c>
    </row>
    <row r="313" spans="1:6" x14ac:dyDescent="0.2">
      <c r="A313">
        <v>10250</v>
      </c>
      <c r="B313" s="12">
        <v>45413</v>
      </c>
      <c r="C313" s="12">
        <v>45443</v>
      </c>
      <c r="D313" s="12">
        <v>45473</v>
      </c>
      <c r="E313" t="s">
        <v>106</v>
      </c>
      <c r="F313">
        <v>176000</v>
      </c>
    </row>
    <row r="314" spans="1:6" x14ac:dyDescent="0.2">
      <c r="A314">
        <v>10250</v>
      </c>
      <c r="B314" s="12">
        <v>45413</v>
      </c>
      <c r="C314" s="12">
        <v>45443</v>
      </c>
      <c r="D314" s="12">
        <v>45473</v>
      </c>
      <c r="E314" t="s">
        <v>107</v>
      </c>
      <c r="F314">
        <v>88000</v>
      </c>
    </row>
    <row r="315" spans="1:6" x14ac:dyDescent="0.2">
      <c r="A315">
        <v>10249</v>
      </c>
      <c r="B315" s="12">
        <v>45413</v>
      </c>
      <c r="C315" s="12">
        <v>45443</v>
      </c>
      <c r="D315" s="12">
        <v>45464</v>
      </c>
      <c r="E315" t="s">
        <v>105</v>
      </c>
      <c r="F315">
        <v>1300000</v>
      </c>
    </row>
    <row r="316" spans="1:6" x14ac:dyDescent="0.2">
      <c r="A316">
        <v>10249</v>
      </c>
      <c r="B316" s="12">
        <v>45413</v>
      </c>
      <c r="C316" s="12">
        <v>45443</v>
      </c>
      <c r="D316" s="12">
        <v>45464</v>
      </c>
      <c r="E316" t="s">
        <v>106</v>
      </c>
      <c r="F316">
        <v>195000</v>
      </c>
    </row>
    <row r="317" spans="1:6" x14ac:dyDescent="0.2">
      <c r="A317">
        <v>10249</v>
      </c>
      <c r="B317" s="12">
        <v>45413</v>
      </c>
      <c r="C317" s="12">
        <v>45443</v>
      </c>
      <c r="D317" s="12">
        <v>45464</v>
      </c>
      <c r="E317" t="s">
        <v>107</v>
      </c>
      <c r="F317">
        <v>130000</v>
      </c>
    </row>
    <row r="318" spans="1:6" x14ac:dyDescent="0.2">
      <c r="A318">
        <v>10139</v>
      </c>
      <c r="B318" s="12">
        <v>45413</v>
      </c>
      <c r="C318" s="12">
        <v>45443</v>
      </c>
      <c r="D318" s="12">
        <v>45488</v>
      </c>
      <c r="E318" t="s">
        <v>105</v>
      </c>
      <c r="F318">
        <v>1600000</v>
      </c>
    </row>
    <row r="319" spans="1:6" x14ac:dyDescent="0.2">
      <c r="A319">
        <v>10139</v>
      </c>
      <c r="B319" s="12">
        <v>45413</v>
      </c>
      <c r="C319" s="12">
        <v>45443</v>
      </c>
      <c r="D319" s="12">
        <v>45488</v>
      </c>
      <c r="E319" t="s">
        <v>106</v>
      </c>
      <c r="F319">
        <v>94080</v>
      </c>
    </row>
    <row r="320" spans="1:6" x14ac:dyDescent="0.2">
      <c r="A320">
        <v>10139</v>
      </c>
      <c r="B320" s="12">
        <v>45413</v>
      </c>
      <c r="C320" s="12">
        <v>45443</v>
      </c>
      <c r="D320" s="12">
        <v>45488</v>
      </c>
      <c r="E320" t="s">
        <v>107</v>
      </c>
      <c r="F320">
        <v>240000</v>
      </c>
    </row>
    <row r="321" spans="1:6" x14ac:dyDescent="0.2">
      <c r="A321">
        <v>10190</v>
      </c>
      <c r="B321" s="12">
        <v>45413</v>
      </c>
      <c r="C321" s="12">
        <v>45443</v>
      </c>
      <c r="D321" s="12">
        <v>45473</v>
      </c>
      <c r="E321" t="s">
        <v>105</v>
      </c>
      <c r="F321">
        <v>200000</v>
      </c>
    </row>
    <row r="322" spans="1:6" x14ac:dyDescent="0.2">
      <c r="A322">
        <v>10190</v>
      </c>
      <c r="B322" s="12">
        <v>45413</v>
      </c>
      <c r="C322" s="12">
        <v>45443</v>
      </c>
      <c r="D322" s="12">
        <v>45473</v>
      </c>
      <c r="E322" t="s">
        <v>106</v>
      </c>
      <c r="F322">
        <v>20000</v>
      </c>
    </row>
    <row r="323" spans="1:6" x14ac:dyDescent="0.2">
      <c r="A323">
        <v>10190</v>
      </c>
      <c r="B323" s="12">
        <v>45413</v>
      </c>
      <c r="C323" s="12">
        <v>45443</v>
      </c>
      <c r="D323" s="12">
        <v>45473</v>
      </c>
      <c r="E323" t="s">
        <v>107</v>
      </c>
      <c r="F323">
        <v>20000</v>
      </c>
    </row>
    <row r="324" spans="1:6" x14ac:dyDescent="0.2">
      <c r="A324">
        <v>10230</v>
      </c>
      <c r="B324" s="12">
        <v>45413</v>
      </c>
      <c r="C324" s="12">
        <v>45443</v>
      </c>
      <c r="D324" s="12">
        <v>45473</v>
      </c>
      <c r="E324" t="s">
        <v>105</v>
      </c>
      <c r="F324">
        <v>376545.60000000009</v>
      </c>
    </row>
    <row r="325" spans="1:6" x14ac:dyDescent="0.2">
      <c r="A325">
        <v>10230</v>
      </c>
      <c r="B325" s="12">
        <v>45413</v>
      </c>
      <c r="C325" s="12">
        <v>45443</v>
      </c>
      <c r="D325" s="12">
        <v>45473</v>
      </c>
      <c r="E325" t="s">
        <v>106</v>
      </c>
      <c r="F325">
        <v>0</v>
      </c>
    </row>
    <row r="326" spans="1:6" x14ac:dyDescent="0.2">
      <c r="A326">
        <v>10230</v>
      </c>
      <c r="B326" s="12">
        <v>45413</v>
      </c>
      <c r="C326" s="12">
        <v>45443</v>
      </c>
      <c r="D326" s="12">
        <v>45473</v>
      </c>
      <c r="E326" t="s">
        <v>107</v>
      </c>
      <c r="F326">
        <v>37654.560000000012</v>
      </c>
    </row>
    <row r="327" spans="1:6" x14ac:dyDescent="0.2">
      <c r="A327">
        <v>10183</v>
      </c>
      <c r="B327" s="12">
        <v>45413</v>
      </c>
      <c r="C327" s="12">
        <v>45443</v>
      </c>
      <c r="D327" s="12">
        <v>45473</v>
      </c>
      <c r="E327" t="s">
        <v>105</v>
      </c>
      <c r="F327">
        <v>500623.76</v>
      </c>
    </row>
    <row r="328" spans="1:6" x14ac:dyDescent="0.2">
      <c r="A328">
        <v>10183</v>
      </c>
      <c r="B328" s="12">
        <v>45413</v>
      </c>
      <c r="C328" s="12">
        <v>45443</v>
      </c>
      <c r="D328" s="12">
        <v>45473</v>
      </c>
      <c r="E328" t="s">
        <v>106</v>
      </c>
      <c r="F328">
        <v>151989.373536</v>
      </c>
    </row>
    <row r="329" spans="1:6" x14ac:dyDescent="0.2">
      <c r="A329">
        <v>10183</v>
      </c>
      <c r="B329" s="12">
        <v>45413</v>
      </c>
      <c r="C329" s="12">
        <v>45443</v>
      </c>
      <c r="D329" s="12">
        <v>45473</v>
      </c>
      <c r="E329" t="s">
        <v>107</v>
      </c>
      <c r="F329">
        <v>7599.4686768000001</v>
      </c>
    </row>
    <row r="330" spans="1:6" x14ac:dyDescent="0.2">
      <c r="A330">
        <v>10168</v>
      </c>
      <c r="B330" s="12">
        <v>45413</v>
      </c>
      <c r="C330" s="12">
        <v>45443</v>
      </c>
      <c r="D330" s="12">
        <v>45473</v>
      </c>
      <c r="E330" t="s">
        <v>105</v>
      </c>
      <c r="F330">
        <v>100000</v>
      </c>
    </row>
    <row r="331" spans="1:6" x14ac:dyDescent="0.2">
      <c r="A331">
        <v>10168</v>
      </c>
      <c r="B331" s="12">
        <v>45413</v>
      </c>
      <c r="C331" s="12">
        <v>45443</v>
      </c>
      <c r="D331" s="12">
        <v>45473</v>
      </c>
      <c r="E331" t="s">
        <v>106</v>
      </c>
      <c r="F331">
        <v>20000</v>
      </c>
    </row>
    <row r="332" spans="1:6" x14ac:dyDescent="0.2">
      <c r="A332">
        <v>10168</v>
      </c>
      <c r="B332" s="12">
        <v>45413</v>
      </c>
      <c r="C332" s="12">
        <v>45443</v>
      </c>
      <c r="D332" s="12">
        <v>45473</v>
      </c>
      <c r="E332" t="s">
        <v>107</v>
      </c>
      <c r="F332">
        <v>5000</v>
      </c>
    </row>
    <row r="333" spans="1:6" x14ac:dyDescent="0.2">
      <c r="A333">
        <v>10077</v>
      </c>
      <c r="B333" s="12">
        <v>45444</v>
      </c>
      <c r="C333" s="12">
        <v>45473</v>
      </c>
      <c r="D333" s="12">
        <v>45480</v>
      </c>
      <c r="E333" t="s">
        <v>105</v>
      </c>
      <c r="F333">
        <v>190500.6</v>
      </c>
    </row>
    <row r="334" spans="1:6" x14ac:dyDescent="0.2">
      <c r="A334">
        <v>10077</v>
      </c>
      <c r="B334" s="12">
        <v>45444</v>
      </c>
      <c r="C334" s="12">
        <v>45473</v>
      </c>
      <c r="D334" s="12">
        <v>45480</v>
      </c>
      <c r="E334" t="s">
        <v>106</v>
      </c>
      <c r="F334">
        <v>38100.120000000003</v>
      </c>
    </row>
    <row r="335" spans="1:6" x14ac:dyDescent="0.2">
      <c r="A335">
        <v>10077</v>
      </c>
      <c r="B335" s="12">
        <v>45444</v>
      </c>
      <c r="C335" s="12">
        <v>45473</v>
      </c>
      <c r="D335" s="12">
        <v>45480</v>
      </c>
      <c r="E335" t="s">
        <v>107</v>
      </c>
      <c r="F335">
        <v>19050.060000000001</v>
      </c>
    </row>
    <row r="336" spans="1:6" x14ac:dyDescent="0.2">
      <c r="A336">
        <v>10251</v>
      </c>
      <c r="B336" s="12">
        <v>45444</v>
      </c>
      <c r="C336" s="12">
        <v>45473</v>
      </c>
      <c r="D336" s="12">
        <v>45563</v>
      </c>
      <c r="E336" t="s">
        <v>105</v>
      </c>
      <c r="F336">
        <v>205662.18</v>
      </c>
    </row>
    <row r="337" spans="1:6" x14ac:dyDescent="0.2">
      <c r="A337">
        <v>10251</v>
      </c>
      <c r="B337" s="12">
        <v>45444</v>
      </c>
      <c r="C337" s="12">
        <v>45473</v>
      </c>
      <c r="D337" s="12">
        <v>45563</v>
      </c>
      <c r="E337" t="s">
        <v>106</v>
      </c>
      <c r="F337">
        <v>8103.0898919999991</v>
      </c>
    </row>
    <row r="338" spans="1:6" x14ac:dyDescent="0.2">
      <c r="A338">
        <v>10251</v>
      </c>
      <c r="B338" s="12">
        <v>45444</v>
      </c>
      <c r="C338" s="12">
        <v>45473</v>
      </c>
      <c r="D338" s="12">
        <v>45563</v>
      </c>
      <c r="E338" t="s">
        <v>107</v>
      </c>
      <c r="F338">
        <v>10283.109</v>
      </c>
    </row>
    <row r="339" spans="1:6" x14ac:dyDescent="0.2">
      <c r="A339">
        <v>10240</v>
      </c>
      <c r="B339" s="12">
        <v>45444</v>
      </c>
      <c r="C339" s="12">
        <v>45473</v>
      </c>
      <c r="D339" s="12">
        <v>45480</v>
      </c>
      <c r="E339" t="s">
        <v>105</v>
      </c>
      <c r="F339">
        <v>2039565</v>
      </c>
    </row>
    <row r="340" spans="1:6" x14ac:dyDescent="0.2">
      <c r="A340">
        <v>10240</v>
      </c>
      <c r="B340" s="12">
        <v>45444</v>
      </c>
      <c r="C340" s="12">
        <v>45473</v>
      </c>
      <c r="D340" s="12">
        <v>45480</v>
      </c>
      <c r="E340" t="s">
        <v>106</v>
      </c>
      <c r="F340">
        <v>611869.5</v>
      </c>
    </row>
    <row r="341" spans="1:6" x14ac:dyDescent="0.2">
      <c r="A341">
        <v>10012</v>
      </c>
      <c r="B341" s="12">
        <v>45444</v>
      </c>
      <c r="C341" s="12">
        <v>45473</v>
      </c>
      <c r="D341" s="12">
        <v>45503</v>
      </c>
      <c r="E341" t="s">
        <v>105</v>
      </c>
      <c r="F341">
        <v>311000</v>
      </c>
    </row>
    <row r="342" spans="1:6" x14ac:dyDescent="0.2">
      <c r="A342">
        <v>10012</v>
      </c>
      <c r="B342" s="12">
        <v>45444</v>
      </c>
      <c r="C342" s="12">
        <v>45473</v>
      </c>
      <c r="D342" s="12">
        <v>45503</v>
      </c>
      <c r="E342" t="s">
        <v>106</v>
      </c>
      <c r="F342">
        <v>0</v>
      </c>
    </row>
    <row r="343" spans="1:6" x14ac:dyDescent="0.2">
      <c r="A343">
        <v>10012</v>
      </c>
      <c r="B343" s="12">
        <v>45444</v>
      </c>
      <c r="C343" s="12">
        <v>45473</v>
      </c>
      <c r="D343" s="12">
        <v>45503</v>
      </c>
      <c r="E343" t="s">
        <v>107</v>
      </c>
      <c r="F343">
        <v>31100</v>
      </c>
    </row>
    <row r="344" spans="1:6" x14ac:dyDescent="0.2">
      <c r="A344">
        <v>10138</v>
      </c>
      <c r="B344" s="12">
        <v>45444</v>
      </c>
      <c r="C344" s="12">
        <v>45473</v>
      </c>
      <c r="D344" s="12">
        <v>45480</v>
      </c>
      <c r="E344" t="s">
        <v>105</v>
      </c>
      <c r="F344">
        <v>460831.70999999996</v>
      </c>
    </row>
    <row r="345" spans="1:6" x14ac:dyDescent="0.2">
      <c r="A345">
        <v>10138</v>
      </c>
      <c r="B345" s="12">
        <v>45444</v>
      </c>
      <c r="C345" s="12">
        <v>45473</v>
      </c>
      <c r="D345" s="12">
        <v>45480</v>
      </c>
      <c r="E345" t="s">
        <v>106</v>
      </c>
      <c r="F345">
        <v>92166.342000000004</v>
      </c>
    </row>
    <row r="346" spans="1:6" x14ac:dyDescent="0.2">
      <c r="A346">
        <v>10138</v>
      </c>
      <c r="B346" s="12">
        <v>45444</v>
      </c>
      <c r="C346" s="12">
        <v>45473</v>
      </c>
      <c r="D346" s="12">
        <v>45480</v>
      </c>
      <c r="E346" t="s">
        <v>107</v>
      </c>
      <c r="F346">
        <v>46083.171000000002</v>
      </c>
    </row>
    <row r="347" spans="1:6" x14ac:dyDescent="0.2">
      <c r="A347">
        <v>10256</v>
      </c>
      <c r="B347" s="12">
        <v>45444</v>
      </c>
      <c r="C347" s="12">
        <v>45473</v>
      </c>
      <c r="D347" s="12">
        <v>45487</v>
      </c>
      <c r="E347" t="s">
        <v>105</v>
      </c>
      <c r="F347">
        <v>8689983</v>
      </c>
    </row>
    <row r="348" spans="1:6" x14ac:dyDescent="0.2">
      <c r="A348">
        <v>10256</v>
      </c>
      <c r="B348" s="12">
        <v>45444</v>
      </c>
      <c r="C348" s="12">
        <v>45473</v>
      </c>
      <c r="D348" s="12">
        <v>45487</v>
      </c>
      <c r="E348" t="s">
        <v>106</v>
      </c>
      <c r="F348">
        <v>1737996.6</v>
      </c>
    </row>
    <row r="349" spans="1:6" x14ac:dyDescent="0.2">
      <c r="A349">
        <v>10256</v>
      </c>
      <c r="B349" s="12">
        <v>45444</v>
      </c>
      <c r="C349" s="12">
        <v>45473</v>
      </c>
      <c r="D349" s="12">
        <v>45487</v>
      </c>
      <c r="E349" t="s">
        <v>107</v>
      </c>
      <c r="F349">
        <v>868998.3</v>
      </c>
    </row>
    <row r="350" spans="1:6" x14ac:dyDescent="0.2">
      <c r="A350">
        <v>10080</v>
      </c>
      <c r="B350" s="12">
        <v>45444</v>
      </c>
      <c r="C350" s="12">
        <v>45473</v>
      </c>
      <c r="D350" s="12">
        <v>45563</v>
      </c>
      <c r="E350" t="s">
        <v>105</v>
      </c>
      <c r="F350">
        <v>600000</v>
      </c>
    </row>
    <row r="351" spans="1:6" x14ac:dyDescent="0.2">
      <c r="A351">
        <v>10080</v>
      </c>
      <c r="B351" s="12">
        <v>45444</v>
      </c>
      <c r="C351" s="12">
        <v>45473</v>
      </c>
      <c r="D351" s="12">
        <v>45563</v>
      </c>
      <c r="E351" t="s">
        <v>106</v>
      </c>
      <c r="F351">
        <v>240000</v>
      </c>
    </row>
    <row r="352" spans="1:6" x14ac:dyDescent="0.2">
      <c r="A352">
        <v>10080</v>
      </c>
      <c r="B352" s="12">
        <v>45444</v>
      </c>
      <c r="C352" s="12">
        <v>45473</v>
      </c>
      <c r="D352" s="12">
        <v>45563</v>
      </c>
      <c r="E352" t="s">
        <v>107</v>
      </c>
      <c r="F352">
        <v>60000</v>
      </c>
    </row>
    <row r="353" spans="1:6" x14ac:dyDescent="0.2">
      <c r="A353">
        <v>10219</v>
      </c>
      <c r="B353" s="12">
        <v>45444</v>
      </c>
      <c r="C353" s="12">
        <v>45473</v>
      </c>
      <c r="D353" s="12">
        <v>45503</v>
      </c>
      <c r="E353" t="s">
        <v>105</v>
      </c>
      <c r="F353">
        <v>831414.3</v>
      </c>
    </row>
    <row r="354" spans="1:6" x14ac:dyDescent="0.2">
      <c r="A354">
        <v>10219</v>
      </c>
      <c r="B354" s="12">
        <v>45444</v>
      </c>
      <c r="C354" s="12">
        <v>45473</v>
      </c>
      <c r="D354" s="12">
        <v>45503</v>
      </c>
      <c r="E354" t="s">
        <v>106</v>
      </c>
      <c r="F354">
        <v>207853.57500000001</v>
      </c>
    </row>
    <row r="355" spans="1:6" x14ac:dyDescent="0.2">
      <c r="A355">
        <v>10219</v>
      </c>
      <c r="B355" s="12">
        <v>45444</v>
      </c>
      <c r="C355" s="12">
        <v>45473</v>
      </c>
      <c r="D355" s="12">
        <v>45503</v>
      </c>
      <c r="E355" t="s">
        <v>107</v>
      </c>
      <c r="F355">
        <v>83141.430000000008</v>
      </c>
    </row>
    <row r="356" spans="1:6" x14ac:dyDescent="0.2">
      <c r="A356">
        <v>10254</v>
      </c>
      <c r="B356" s="12">
        <v>45444</v>
      </c>
      <c r="C356" s="12">
        <v>45473</v>
      </c>
      <c r="D356" s="12">
        <v>45518</v>
      </c>
      <c r="E356" t="s">
        <v>105</v>
      </c>
      <c r="F356">
        <v>1292078.6370000001</v>
      </c>
    </row>
    <row r="357" spans="1:6" x14ac:dyDescent="0.2">
      <c r="A357">
        <v>10254</v>
      </c>
      <c r="B357" s="12">
        <v>45444</v>
      </c>
      <c r="C357" s="12">
        <v>45473</v>
      </c>
      <c r="D357" s="12">
        <v>45518</v>
      </c>
      <c r="E357" t="s">
        <v>106</v>
      </c>
      <c r="F357">
        <v>258415.72740000003</v>
      </c>
    </row>
    <row r="358" spans="1:6" x14ac:dyDescent="0.2">
      <c r="A358">
        <v>10254</v>
      </c>
      <c r="B358" s="12">
        <v>45444</v>
      </c>
      <c r="C358" s="12">
        <v>45473</v>
      </c>
      <c r="D358" s="12">
        <v>45518</v>
      </c>
      <c r="E358" t="s">
        <v>107</v>
      </c>
      <c r="F358">
        <v>129207.86370000002</v>
      </c>
    </row>
    <row r="359" spans="1:6" x14ac:dyDescent="0.2">
      <c r="A359">
        <v>10253</v>
      </c>
      <c r="B359" s="12">
        <v>45444</v>
      </c>
      <c r="C359" s="12">
        <v>45473</v>
      </c>
      <c r="D359" s="12">
        <v>45518</v>
      </c>
      <c r="E359" t="s">
        <v>105</v>
      </c>
      <c r="F359">
        <v>1247264.7420000001</v>
      </c>
    </row>
    <row r="360" spans="1:6" x14ac:dyDescent="0.2">
      <c r="A360">
        <v>10253</v>
      </c>
      <c r="B360" s="12">
        <v>45444</v>
      </c>
      <c r="C360" s="12">
        <v>45473</v>
      </c>
      <c r="D360" s="12">
        <v>45518</v>
      </c>
      <c r="E360" t="s">
        <v>106</v>
      </c>
      <c r="F360">
        <v>498905.89680000005</v>
      </c>
    </row>
    <row r="361" spans="1:6" x14ac:dyDescent="0.2">
      <c r="A361">
        <v>10253</v>
      </c>
      <c r="B361" s="12">
        <v>45444</v>
      </c>
      <c r="C361" s="12">
        <v>45473</v>
      </c>
      <c r="D361" s="12">
        <v>45518</v>
      </c>
      <c r="E361" t="s">
        <v>107</v>
      </c>
      <c r="F361">
        <v>124726.47420000001</v>
      </c>
    </row>
    <row r="362" spans="1:6" x14ac:dyDescent="0.2">
      <c r="A362">
        <v>10995</v>
      </c>
      <c r="B362" s="12">
        <v>45444</v>
      </c>
      <c r="C362" s="12">
        <v>45473</v>
      </c>
      <c r="D362" s="12">
        <v>45503</v>
      </c>
      <c r="E362" t="s">
        <v>105</v>
      </c>
      <c r="F362">
        <v>1350000</v>
      </c>
    </row>
    <row r="363" spans="1:6" x14ac:dyDescent="0.2">
      <c r="A363">
        <v>10259</v>
      </c>
      <c r="B363" s="12">
        <v>45444</v>
      </c>
      <c r="C363" s="12">
        <v>45473</v>
      </c>
      <c r="D363" s="12">
        <v>45503</v>
      </c>
      <c r="E363" t="s">
        <v>105</v>
      </c>
      <c r="F363">
        <v>3670431</v>
      </c>
    </row>
    <row r="364" spans="1:6" x14ac:dyDescent="0.2">
      <c r="A364">
        <v>10259</v>
      </c>
      <c r="B364" s="12">
        <v>45444</v>
      </c>
      <c r="C364" s="12">
        <v>45473</v>
      </c>
      <c r="D364" s="12">
        <v>45503</v>
      </c>
      <c r="E364" t="s">
        <v>106</v>
      </c>
      <c r="F364">
        <v>367043.10000000003</v>
      </c>
    </row>
    <row r="365" spans="1:6" x14ac:dyDescent="0.2">
      <c r="A365">
        <v>10259</v>
      </c>
      <c r="B365" s="12">
        <v>45444</v>
      </c>
      <c r="C365" s="12">
        <v>45473</v>
      </c>
      <c r="D365" s="12">
        <v>45503</v>
      </c>
      <c r="E365" t="s">
        <v>107</v>
      </c>
      <c r="F365">
        <v>36704.310000000005</v>
      </c>
    </row>
    <row r="366" spans="1:6" x14ac:dyDescent="0.2">
      <c r="A366">
        <v>10262</v>
      </c>
      <c r="B366" s="12">
        <v>45444</v>
      </c>
      <c r="C366" s="12">
        <v>45473</v>
      </c>
      <c r="D366" s="12">
        <v>45487</v>
      </c>
      <c r="E366" t="s">
        <v>105</v>
      </c>
      <c r="F366">
        <v>2000000</v>
      </c>
    </row>
    <row r="367" spans="1:6" x14ac:dyDescent="0.2">
      <c r="A367">
        <v>10262</v>
      </c>
      <c r="B367" s="12">
        <v>45444</v>
      </c>
      <c r="C367" s="12">
        <v>45473</v>
      </c>
      <c r="D367" s="12">
        <v>45487</v>
      </c>
      <c r="E367" t="s">
        <v>106</v>
      </c>
      <c r="F367">
        <v>400000</v>
      </c>
    </row>
    <row r="368" spans="1:6" x14ac:dyDescent="0.2">
      <c r="A368">
        <v>10262</v>
      </c>
      <c r="B368" s="12">
        <v>45444</v>
      </c>
      <c r="C368" s="12">
        <v>45473</v>
      </c>
      <c r="D368" s="12">
        <v>45487</v>
      </c>
      <c r="E368" t="s">
        <v>107</v>
      </c>
      <c r="F368">
        <v>100000</v>
      </c>
    </row>
    <row r="369" spans="1:6" x14ac:dyDescent="0.2">
      <c r="A369">
        <v>10239</v>
      </c>
      <c r="B369" s="12">
        <v>45444</v>
      </c>
      <c r="C369" s="12">
        <v>45473</v>
      </c>
      <c r="D369" s="12">
        <v>45503</v>
      </c>
      <c r="E369" t="s">
        <v>105</v>
      </c>
      <c r="F369">
        <v>1606668.5578047337</v>
      </c>
    </row>
    <row r="370" spans="1:6" x14ac:dyDescent="0.2">
      <c r="A370">
        <v>10239</v>
      </c>
      <c r="B370" s="12">
        <v>45444</v>
      </c>
      <c r="C370" s="12">
        <v>45473</v>
      </c>
      <c r="D370" s="12">
        <v>45503</v>
      </c>
      <c r="E370" t="s">
        <v>106</v>
      </c>
      <c r="F370">
        <v>401667.13945118344</v>
      </c>
    </row>
    <row r="371" spans="1:6" x14ac:dyDescent="0.2">
      <c r="A371">
        <v>10239</v>
      </c>
      <c r="B371" s="12">
        <v>45444</v>
      </c>
      <c r="C371" s="12">
        <v>45473</v>
      </c>
      <c r="D371" s="12">
        <v>45503</v>
      </c>
      <c r="E371" t="s">
        <v>107</v>
      </c>
      <c r="F371">
        <v>160666.85578047339</v>
      </c>
    </row>
    <row r="372" spans="1:6" x14ac:dyDescent="0.2">
      <c r="A372">
        <v>10247</v>
      </c>
      <c r="B372" s="12">
        <v>45444</v>
      </c>
      <c r="C372" s="12">
        <v>45473</v>
      </c>
      <c r="D372" s="12">
        <v>45480</v>
      </c>
      <c r="E372" t="s">
        <v>105</v>
      </c>
      <c r="F372">
        <v>3557016.9121834915</v>
      </c>
    </row>
    <row r="373" spans="1:6" x14ac:dyDescent="0.2">
      <c r="A373">
        <v>10247</v>
      </c>
      <c r="B373" s="12">
        <v>45444</v>
      </c>
      <c r="C373" s="12">
        <v>45473</v>
      </c>
      <c r="D373" s="12">
        <v>45480</v>
      </c>
      <c r="E373" t="s">
        <v>106</v>
      </c>
      <c r="F373">
        <v>711403.3824366983</v>
      </c>
    </row>
    <row r="374" spans="1:6" x14ac:dyDescent="0.2">
      <c r="A374">
        <v>10247</v>
      </c>
      <c r="B374" s="12">
        <v>45444</v>
      </c>
      <c r="C374" s="12">
        <v>45473</v>
      </c>
      <c r="D374" s="12">
        <v>45480</v>
      </c>
      <c r="E374" t="s">
        <v>107</v>
      </c>
      <c r="F374">
        <v>355701.69121834915</v>
      </c>
    </row>
    <row r="375" spans="1:6" x14ac:dyDescent="0.2">
      <c r="A375">
        <v>10250</v>
      </c>
      <c r="B375" s="12">
        <v>45444</v>
      </c>
      <c r="C375" s="12">
        <v>45473</v>
      </c>
      <c r="D375" s="12">
        <v>45503</v>
      </c>
      <c r="E375" t="s">
        <v>105</v>
      </c>
      <c r="F375">
        <v>600000</v>
      </c>
    </row>
    <row r="376" spans="1:6" x14ac:dyDescent="0.2">
      <c r="A376">
        <v>10250</v>
      </c>
      <c r="B376" s="12">
        <v>45444</v>
      </c>
      <c r="C376" s="12">
        <v>45473</v>
      </c>
      <c r="D376" s="12">
        <v>45503</v>
      </c>
      <c r="E376" t="s">
        <v>106</v>
      </c>
      <c r="F376">
        <v>120000</v>
      </c>
    </row>
    <row r="377" spans="1:6" x14ac:dyDescent="0.2">
      <c r="A377">
        <v>10250</v>
      </c>
      <c r="B377" s="12">
        <v>45444</v>
      </c>
      <c r="C377" s="12">
        <v>45473</v>
      </c>
      <c r="D377" s="12">
        <v>45503</v>
      </c>
      <c r="E377" t="s">
        <v>107</v>
      </c>
      <c r="F377">
        <v>60000</v>
      </c>
    </row>
    <row r="378" spans="1:6" x14ac:dyDescent="0.2">
      <c r="A378">
        <v>10249</v>
      </c>
      <c r="B378" s="12">
        <v>45444</v>
      </c>
      <c r="C378" s="12">
        <v>45473</v>
      </c>
      <c r="D378" s="12">
        <v>45494</v>
      </c>
      <c r="E378" t="s">
        <v>105</v>
      </c>
      <c r="F378">
        <v>1600000</v>
      </c>
    </row>
    <row r="379" spans="1:6" x14ac:dyDescent="0.2">
      <c r="A379">
        <v>10249</v>
      </c>
      <c r="B379" s="12">
        <v>45444</v>
      </c>
      <c r="C379" s="12">
        <v>45473</v>
      </c>
      <c r="D379" s="12">
        <v>45494</v>
      </c>
      <c r="E379" t="s">
        <v>106</v>
      </c>
      <c r="F379">
        <v>240000</v>
      </c>
    </row>
    <row r="380" spans="1:6" x14ac:dyDescent="0.2">
      <c r="A380">
        <v>10249</v>
      </c>
      <c r="B380" s="12">
        <v>45444</v>
      </c>
      <c r="C380" s="12">
        <v>45473</v>
      </c>
      <c r="D380" s="12">
        <v>45494</v>
      </c>
      <c r="E380" t="s">
        <v>107</v>
      </c>
      <c r="F380">
        <v>160000</v>
      </c>
    </row>
    <row r="381" spans="1:6" x14ac:dyDescent="0.2">
      <c r="A381">
        <v>10139</v>
      </c>
      <c r="B381" s="12">
        <v>45444</v>
      </c>
      <c r="C381" s="12">
        <v>45473</v>
      </c>
      <c r="D381" s="12">
        <v>45518</v>
      </c>
      <c r="E381" t="s">
        <v>105</v>
      </c>
      <c r="F381">
        <v>1600000</v>
      </c>
    </row>
    <row r="382" spans="1:6" x14ac:dyDescent="0.2">
      <c r="A382">
        <v>10139</v>
      </c>
      <c r="B382" s="12">
        <v>45444</v>
      </c>
      <c r="C382" s="12">
        <v>45473</v>
      </c>
      <c r="D382" s="12">
        <v>45518</v>
      </c>
      <c r="E382" t="s">
        <v>106</v>
      </c>
      <c r="F382">
        <v>94080</v>
      </c>
    </row>
    <row r="383" spans="1:6" x14ac:dyDescent="0.2">
      <c r="A383">
        <v>10139</v>
      </c>
      <c r="B383" s="12">
        <v>45444</v>
      </c>
      <c r="C383" s="12">
        <v>45473</v>
      </c>
      <c r="D383" s="12">
        <v>45518</v>
      </c>
      <c r="E383" t="s">
        <v>107</v>
      </c>
      <c r="F383">
        <v>240000</v>
      </c>
    </row>
    <row r="384" spans="1:6" x14ac:dyDescent="0.2">
      <c r="A384">
        <v>10190</v>
      </c>
      <c r="B384" s="12">
        <v>45444</v>
      </c>
      <c r="C384" s="12">
        <v>45473</v>
      </c>
      <c r="D384" s="12">
        <v>45503</v>
      </c>
      <c r="E384" t="s">
        <v>105</v>
      </c>
      <c r="F384">
        <v>200000</v>
      </c>
    </row>
    <row r="385" spans="1:6" x14ac:dyDescent="0.2">
      <c r="A385">
        <v>10190</v>
      </c>
      <c r="B385" s="12">
        <v>45444</v>
      </c>
      <c r="C385" s="12">
        <v>45473</v>
      </c>
      <c r="D385" s="12">
        <v>45503</v>
      </c>
      <c r="E385" t="s">
        <v>106</v>
      </c>
      <c r="F385">
        <v>20000</v>
      </c>
    </row>
    <row r="386" spans="1:6" x14ac:dyDescent="0.2">
      <c r="A386">
        <v>10190</v>
      </c>
      <c r="B386" s="12">
        <v>45444</v>
      </c>
      <c r="C386" s="12">
        <v>45473</v>
      </c>
      <c r="D386" s="12">
        <v>45503</v>
      </c>
      <c r="E386" t="s">
        <v>107</v>
      </c>
      <c r="F386">
        <v>20000</v>
      </c>
    </row>
    <row r="387" spans="1:6" x14ac:dyDescent="0.2">
      <c r="A387">
        <v>10240</v>
      </c>
      <c r="B387" s="12">
        <v>45474</v>
      </c>
      <c r="C387" s="12">
        <v>45504</v>
      </c>
      <c r="D387" s="12">
        <v>45511</v>
      </c>
      <c r="E387" t="s">
        <v>105</v>
      </c>
      <c r="F387">
        <v>1751970</v>
      </c>
    </row>
    <row r="388" spans="1:6" x14ac:dyDescent="0.2">
      <c r="A388">
        <v>10240</v>
      </c>
      <c r="B388" s="12">
        <v>45474</v>
      </c>
      <c r="C388" s="12">
        <v>45504</v>
      </c>
      <c r="D388" s="12">
        <v>45511</v>
      </c>
      <c r="E388" t="s">
        <v>106</v>
      </c>
      <c r="F388">
        <v>525591</v>
      </c>
    </row>
    <row r="389" spans="1:6" x14ac:dyDescent="0.2">
      <c r="A389">
        <v>10256</v>
      </c>
      <c r="B389" s="12">
        <v>45474</v>
      </c>
      <c r="C389" s="12">
        <v>45504</v>
      </c>
      <c r="D389" s="12">
        <v>45518</v>
      </c>
      <c r="E389" t="s">
        <v>105</v>
      </c>
      <c r="F389">
        <v>8419636</v>
      </c>
    </row>
    <row r="390" spans="1:6" x14ac:dyDescent="0.2">
      <c r="A390">
        <v>10256</v>
      </c>
      <c r="B390" s="12">
        <v>45474</v>
      </c>
      <c r="C390" s="12">
        <v>45504</v>
      </c>
      <c r="D390" s="12">
        <v>45518</v>
      </c>
      <c r="E390" t="s">
        <v>106</v>
      </c>
      <c r="F390">
        <v>1683927.2000000002</v>
      </c>
    </row>
    <row r="391" spans="1:6" x14ac:dyDescent="0.2">
      <c r="A391">
        <v>10256</v>
      </c>
      <c r="B391" s="12">
        <v>45474</v>
      </c>
      <c r="C391" s="12">
        <v>45504</v>
      </c>
      <c r="D391" s="12">
        <v>45518</v>
      </c>
      <c r="E391" t="s">
        <v>107</v>
      </c>
      <c r="F391">
        <v>841963.60000000009</v>
      </c>
    </row>
    <row r="392" spans="1:6" x14ac:dyDescent="0.2">
      <c r="A392">
        <v>10219</v>
      </c>
      <c r="B392" s="12">
        <v>45474</v>
      </c>
      <c r="C392" s="12">
        <v>45504</v>
      </c>
      <c r="D392" s="12">
        <v>45534</v>
      </c>
      <c r="E392" t="s">
        <v>105</v>
      </c>
      <c r="F392">
        <v>1662828.6</v>
      </c>
    </row>
    <row r="393" spans="1:6" x14ac:dyDescent="0.2">
      <c r="A393">
        <v>10219</v>
      </c>
      <c r="B393" s="12">
        <v>45474</v>
      </c>
      <c r="C393" s="12">
        <v>45504</v>
      </c>
      <c r="D393" s="12">
        <v>45534</v>
      </c>
      <c r="E393" t="s">
        <v>106</v>
      </c>
      <c r="F393">
        <v>415707.15</v>
      </c>
    </row>
    <row r="394" spans="1:6" x14ac:dyDescent="0.2">
      <c r="A394">
        <v>10219</v>
      </c>
      <c r="B394" s="12">
        <v>45474</v>
      </c>
      <c r="C394" s="12">
        <v>45504</v>
      </c>
      <c r="D394" s="12">
        <v>45534</v>
      </c>
      <c r="E394" t="s">
        <v>107</v>
      </c>
      <c r="F394">
        <v>166282.86000000002</v>
      </c>
    </row>
    <row r="395" spans="1:6" x14ac:dyDescent="0.2">
      <c r="A395">
        <v>10254</v>
      </c>
      <c r="B395" s="12">
        <v>45474</v>
      </c>
      <c r="C395" s="12">
        <v>45504</v>
      </c>
      <c r="D395" s="12">
        <v>45549</v>
      </c>
      <c r="E395" t="s">
        <v>105</v>
      </c>
      <c r="F395">
        <v>1292078.6370000001</v>
      </c>
    </row>
    <row r="396" spans="1:6" x14ac:dyDescent="0.2">
      <c r="A396">
        <v>10254</v>
      </c>
      <c r="B396" s="12">
        <v>45474</v>
      </c>
      <c r="C396" s="12">
        <v>45504</v>
      </c>
      <c r="D396" s="12">
        <v>45549</v>
      </c>
      <c r="E396" t="s">
        <v>106</v>
      </c>
      <c r="F396">
        <v>258415.72740000003</v>
      </c>
    </row>
    <row r="397" spans="1:6" x14ac:dyDescent="0.2">
      <c r="A397">
        <v>10254</v>
      </c>
      <c r="B397" s="12">
        <v>45474</v>
      </c>
      <c r="C397" s="12">
        <v>45504</v>
      </c>
      <c r="D397" s="12">
        <v>45549</v>
      </c>
      <c r="E397" t="s">
        <v>107</v>
      </c>
      <c r="F397">
        <v>129207.86370000002</v>
      </c>
    </row>
    <row r="398" spans="1:6" x14ac:dyDescent="0.2">
      <c r="A398">
        <v>10253</v>
      </c>
      <c r="B398" s="12">
        <v>45474</v>
      </c>
      <c r="C398" s="12">
        <v>45504</v>
      </c>
      <c r="D398" s="12">
        <v>45549</v>
      </c>
      <c r="E398" t="s">
        <v>105</v>
      </c>
      <c r="F398">
        <v>1247264.7420000001</v>
      </c>
    </row>
    <row r="399" spans="1:6" x14ac:dyDescent="0.2">
      <c r="A399">
        <v>10253</v>
      </c>
      <c r="B399" s="12">
        <v>45474</v>
      </c>
      <c r="C399" s="12">
        <v>45504</v>
      </c>
      <c r="D399" s="12">
        <v>45549</v>
      </c>
      <c r="E399" t="s">
        <v>106</v>
      </c>
      <c r="F399">
        <v>498905.89680000005</v>
      </c>
    </row>
    <row r="400" spans="1:6" x14ac:dyDescent="0.2">
      <c r="A400">
        <v>10253</v>
      </c>
      <c r="B400" s="12">
        <v>45474</v>
      </c>
      <c r="C400" s="12">
        <v>45504</v>
      </c>
      <c r="D400" s="12">
        <v>45549</v>
      </c>
      <c r="E400" t="s">
        <v>107</v>
      </c>
      <c r="F400">
        <v>124726.47420000001</v>
      </c>
    </row>
    <row r="401" spans="1:6" x14ac:dyDescent="0.2">
      <c r="A401">
        <v>10995</v>
      </c>
      <c r="B401" s="12">
        <v>45474</v>
      </c>
      <c r="C401" s="12">
        <v>45504</v>
      </c>
      <c r="D401" s="12">
        <v>45534</v>
      </c>
      <c r="E401" t="s">
        <v>105</v>
      </c>
      <c r="F401">
        <v>1350000</v>
      </c>
    </row>
    <row r="402" spans="1:6" x14ac:dyDescent="0.2">
      <c r="A402">
        <v>10259</v>
      </c>
      <c r="B402" s="12">
        <v>45474</v>
      </c>
      <c r="C402" s="12">
        <v>45504</v>
      </c>
      <c r="D402" s="12">
        <v>45534</v>
      </c>
      <c r="E402" t="s">
        <v>105</v>
      </c>
      <c r="F402">
        <v>2945434</v>
      </c>
    </row>
    <row r="403" spans="1:6" x14ac:dyDescent="0.2">
      <c r="A403">
        <v>10259</v>
      </c>
      <c r="B403" s="12">
        <v>45474</v>
      </c>
      <c r="C403" s="12">
        <v>45504</v>
      </c>
      <c r="D403" s="12">
        <v>45534</v>
      </c>
      <c r="E403" t="s">
        <v>106</v>
      </c>
      <c r="F403">
        <v>294543.40000000002</v>
      </c>
    </row>
    <row r="404" spans="1:6" x14ac:dyDescent="0.2">
      <c r="A404">
        <v>10259</v>
      </c>
      <c r="B404" s="12">
        <v>45474</v>
      </c>
      <c r="C404" s="12">
        <v>45504</v>
      </c>
      <c r="D404" s="12">
        <v>45534</v>
      </c>
      <c r="E404" t="s">
        <v>107</v>
      </c>
      <c r="F404">
        <v>29454.340000000004</v>
      </c>
    </row>
    <row r="405" spans="1:6" x14ac:dyDescent="0.2">
      <c r="A405">
        <v>10239</v>
      </c>
      <c r="B405" s="12">
        <v>45474</v>
      </c>
      <c r="C405" s="12">
        <v>45504</v>
      </c>
      <c r="D405" s="12">
        <v>45534</v>
      </c>
      <c r="E405" t="s">
        <v>105</v>
      </c>
      <c r="F405">
        <v>1518897.0462670047</v>
      </c>
    </row>
    <row r="406" spans="1:6" x14ac:dyDescent="0.2">
      <c r="A406">
        <v>10239</v>
      </c>
      <c r="B406" s="12">
        <v>45474</v>
      </c>
      <c r="C406" s="12">
        <v>45504</v>
      </c>
      <c r="D406" s="12">
        <v>45534</v>
      </c>
      <c r="E406" t="s">
        <v>106</v>
      </c>
      <c r="F406">
        <v>379724.26156675117</v>
      </c>
    </row>
    <row r="407" spans="1:6" x14ac:dyDescent="0.2">
      <c r="A407">
        <v>10239</v>
      </c>
      <c r="B407" s="12">
        <v>45474</v>
      </c>
      <c r="C407" s="12">
        <v>45504</v>
      </c>
      <c r="D407" s="12">
        <v>45534</v>
      </c>
      <c r="E407" t="s">
        <v>107</v>
      </c>
      <c r="F407">
        <v>151889.70462670046</v>
      </c>
    </row>
    <row r="408" spans="1:6" x14ac:dyDescent="0.2">
      <c r="A408">
        <v>10250</v>
      </c>
      <c r="B408" s="12">
        <v>45474</v>
      </c>
      <c r="C408" s="12">
        <v>45504</v>
      </c>
      <c r="D408" s="12">
        <v>45534</v>
      </c>
      <c r="E408" t="s">
        <v>105</v>
      </c>
      <c r="F408">
        <v>500000</v>
      </c>
    </row>
    <row r="409" spans="1:6" x14ac:dyDescent="0.2">
      <c r="A409">
        <v>10250</v>
      </c>
      <c r="B409" s="12">
        <v>45474</v>
      </c>
      <c r="C409" s="12">
        <v>45504</v>
      </c>
      <c r="D409" s="12">
        <v>45534</v>
      </c>
      <c r="E409" t="s">
        <v>106</v>
      </c>
      <c r="F409">
        <v>100000</v>
      </c>
    </row>
    <row r="410" spans="1:6" x14ac:dyDescent="0.2">
      <c r="A410">
        <v>10250</v>
      </c>
      <c r="B410" s="12">
        <v>45474</v>
      </c>
      <c r="C410" s="12">
        <v>45504</v>
      </c>
      <c r="D410" s="12">
        <v>45534</v>
      </c>
      <c r="E410" t="s">
        <v>107</v>
      </c>
      <c r="F410">
        <v>50000</v>
      </c>
    </row>
    <row r="411" spans="1:6" x14ac:dyDescent="0.2">
      <c r="A411">
        <v>10249</v>
      </c>
      <c r="B411" s="12">
        <v>45474</v>
      </c>
      <c r="C411" s="12">
        <v>45504</v>
      </c>
      <c r="D411" s="12">
        <v>45525</v>
      </c>
      <c r="E411" t="s">
        <v>105</v>
      </c>
      <c r="F411">
        <v>1500000</v>
      </c>
    </row>
    <row r="412" spans="1:6" x14ac:dyDescent="0.2">
      <c r="A412">
        <v>10249</v>
      </c>
      <c r="B412" s="12">
        <v>45474</v>
      </c>
      <c r="C412" s="12">
        <v>45504</v>
      </c>
      <c r="D412" s="12">
        <v>45525</v>
      </c>
      <c r="E412" t="s">
        <v>106</v>
      </c>
      <c r="F412">
        <v>225000</v>
      </c>
    </row>
    <row r="413" spans="1:6" x14ac:dyDescent="0.2">
      <c r="A413">
        <v>10249</v>
      </c>
      <c r="B413" s="12">
        <v>45474</v>
      </c>
      <c r="C413" s="12">
        <v>45504</v>
      </c>
      <c r="D413" s="12">
        <v>45525</v>
      </c>
      <c r="E413" t="s">
        <v>107</v>
      </c>
      <c r="F413">
        <v>150000</v>
      </c>
    </row>
    <row r="414" spans="1:6" x14ac:dyDescent="0.2">
      <c r="A414">
        <v>10139</v>
      </c>
      <c r="B414" s="12">
        <v>45474</v>
      </c>
      <c r="C414" s="12">
        <v>45504</v>
      </c>
      <c r="D414" s="12">
        <v>45549</v>
      </c>
      <c r="E414" t="s">
        <v>105</v>
      </c>
      <c r="F414">
        <v>4506303.2544092899</v>
      </c>
    </row>
    <row r="415" spans="1:6" x14ac:dyDescent="0.2">
      <c r="A415">
        <v>10139</v>
      </c>
      <c r="B415" s="12">
        <v>45474</v>
      </c>
      <c r="C415" s="12">
        <v>45504</v>
      </c>
      <c r="D415" s="12">
        <v>45549</v>
      </c>
      <c r="E415" t="s">
        <v>106</v>
      </c>
      <c r="F415">
        <v>264970.63135926623</v>
      </c>
    </row>
    <row r="416" spans="1:6" x14ac:dyDescent="0.2">
      <c r="A416">
        <v>10139</v>
      </c>
      <c r="B416" s="12">
        <v>45474</v>
      </c>
      <c r="C416" s="12">
        <v>45504</v>
      </c>
      <c r="D416" s="12">
        <v>45549</v>
      </c>
      <c r="E416" t="s">
        <v>107</v>
      </c>
      <c r="F416">
        <v>675945.48816139344</v>
      </c>
    </row>
    <row r="417" spans="1:6" x14ac:dyDescent="0.2">
      <c r="A417">
        <v>10190</v>
      </c>
      <c r="B417" s="12">
        <v>45474</v>
      </c>
      <c r="C417" s="12">
        <v>45504</v>
      </c>
      <c r="D417" s="12">
        <v>45534</v>
      </c>
      <c r="E417" t="s">
        <v>105</v>
      </c>
      <c r="F417">
        <v>227992.6</v>
      </c>
    </row>
    <row r="418" spans="1:6" x14ac:dyDescent="0.2">
      <c r="A418">
        <v>10190</v>
      </c>
      <c r="B418" s="12">
        <v>45474</v>
      </c>
      <c r="C418" s="12">
        <v>45504</v>
      </c>
      <c r="D418" s="12">
        <v>45534</v>
      </c>
      <c r="E418" t="s">
        <v>106</v>
      </c>
      <c r="F418">
        <v>22799.260000000002</v>
      </c>
    </row>
    <row r="419" spans="1:6" x14ac:dyDescent="0.2">
      <c r="A419">
        <v>10190</v>
      </c>
      <c r="B419" s="12">
        <v>45474</v>
      </c>
      <c r="C419" s="12">
        <v>45504</v>
      </c>
      <c r="D419" s="12">
        <v>45534</v>
      </c>
      <c r="E419" t="s">
        <v>107</v>
      </c>
      <c r="F419">
        <v>22799.260000000002</v>
      </c>
    </row>
    <row r="420" spans="1:6" x14ac:dyDescent="0.2">
      <c r="A420">
        <v>10264</v>
      </c>
      <c r="B420" s="12">
        <v>45474</v>
      </c>
      <c r="C420" s="12">
        <v>45504</v>
      </c>
      <c r="D420" s="12">
        <v>45534</v>
      </c>
      <c r="E420" t="s">
        <v>105</v>
      </c>
      <c r="F420">
        <v>2745360.4000000004</v>
      </c>
    </row>
    <row r="421" spans="1:6" x14ac:dyDescent="0.2">
      <c r="A421">
        <v>10264</v>
      </c>
      <c r="B421" s="12">
        <v>45474</v>
      </c>
      <c r="C421" s="12">
        <v>45504</v>
      </c>
      <c r="D421" s="12">
        <v>45534</v>
      </c>
      <c r="E421" t="s">
        <v>106</v>
      </c>
      <c r="F421">
        <v>823608.12000000011</v>
      </c>
    </row>
    <row r="422" spans="1:6" x14ac:dyDescent="0.2">
      <c r="A422">
        <v>10264</v>
      </c>
      <c r="B422" s="12">
        <v>45474</v>
      </c>
      <c r="C422" s="12">
        <v>45504</v>
      </c>
      <c r="D422" s="12">
        <v>45534</v>
      </c>
      <c r="E422" t="s">
        <v>107</v>
      </c>
      <c r="F422">
        <v>274536.04000000004</v>
      </c>
    </row>
    <row r="423" spans="1:6" x14ac:dyDescent="0.2">
      <c r="A423">
        <v>10265</v>
      </c>
      <c r="B423" s="12">
        <v>45474</v>
      </c>
      <c r="C423" s="12">
        <v>45504</v>
      </c>
      <c r="D423" s="12">
        <v>45534</v>
      </c>
      <c r="E423" t="s">
        <v>105</v>
      </c>
      <c r="F423">
        <v>2248650.9</v>
      </c>
    </row>
    <row r="424" spans="1:6" x14ac:dyDescent="0.2">
      <c r="A424">
        <v>10265</v>
      </c>
      <c r="B424" s="12">
        <v>45474</v>
      </c>
      <c r="C424" s="12">
        <v>45504</v>
      </c>
      <c r="D424" s="12">
        <v>45534</v>
      </c>
      <c r="E424" t="s">
        <v>106</v>
      </c>
      <c r="F424">
        <v>674595.2699999999</v>
      </c>
    </row>
    <row r="425" spans="1:6" x14ac:dyDescent="0.2">
      <c r="A425">
        <v>10265</v>
      </c>
      <c r="B425" s="12">
        <v>45474</v>
      </c>
      <c r="C425" s="12">
        <v>45504</v>
      </c>
      <c r="D425" s="12">
        <v>45534</v>
      </c>
      <c r="E425" t="s">
        <v>107</v>
      </c>
      <c r="F425">
        <v>224865.09</v>
      </c>
    </row>
    <row r="426" spans="1:6" x14ac:dyDescent="0.2">
      <c r="A426">
        <v>10240</v>
      </c>
      <c r="B426" s="12">
        <v>45505</v>
      </c>
      <c r="C426" s="12">
        <v>45535</v>
      </c>
      <c r="D426" s="12">
        <v>45542</v>
      </c>
      <c r="E426" t="s">
        <v>105</v>
      </c>
      <c r="F426">
        <v>781000</v>
      </c>
    </row>
    <row r="427" spans="1:6" x14ac:dyDescent="0.2">
      <c r="A427">
        <v>10240</v>
      </c>
      <c r="B427" s="12">
        <v>45505</v>
      </c>
      <c r="C427" s="12">
        <v>45535</v>
      </c>
      <c r="D427" s="12">
        <v>45542</v>
      </c>
      <c r="E427" t="s">
        <v>106</v>
      </c>
      <c r="F427">
        <v>234300</v>
      </c>
    </row>
    <row r="428" spans="1:6" x14ac:dyDescent="0.2">
      <c r="A428">
        <v>10256</v>
      </c>
      <c r="B428" s="12">
        <v>45505</v>
      </c>
      <c r="C428" s="12">
        <v>45535</v>
      </c>
      <c r="D428" s="12">
        <v>45549</v>
      </c>
      <c r="E428" t="s">
        <v>105</v>
      </c>
      <c r="F428">
        <v>8419636</v>
      </c>
    </row>
    <row r="429" spans="1:6" x14ac:dyDescent="0.2">
      <c r="A429">
        <v>10256</v>
      </c>
      <c r="B429" s="12">
        <v>45505</v>
      </c>
      <c r="C429" s="12">
        <v>45535</v>
      </c>
      <c r="D429" s="12">
        <v>45549</v>
      </c>
      <c r="E429" t="s">
        <v>106</v>
      </c>
      <c r="F429">
        <v>1683927.2000000002</v>
      </c>
    </row>
    <row r="430" spans="1:6" x14ac:dyDescent="0.2">
      <c r="A430">
        <v>10256</v>
      </c>
      <c r="B430" s="12">
        <v>45505</v>
      </c>
      <c r="C430" s="12">
        <v>45535</v>
      </c>
      <c r="D430" s="12">
        <v>45549</v>
      </c>
      <c r="E430" t="s">
        <v>107</v>
      </c>
      <c r="F430">
        <v>841963.60000000009</v>
      </c>
    </row>
    <row r="431" spans="1:6" x14ac:dyDescent="0.2">
      <c r="A431">
        <v>10219</v>
      </c>
      <c r="B431" s="12">
        <v>45505</v>
      </c>
      <c r="C431" s="12">
        <v>45535</v>
      </c>
      <c r="D431" s="12">
        <v>45565</v>
      </c>
      <c r="E431" t="s">
        <v>105</v>
      </c>
      <c r="F431">
        <v>831414.3</v>
      </c>
    </row>
    <row r="432" spans="1:6" x14ac:dyDescent="0.2">
      <c r="A432">
        <v>10219</v>
      </c>
      <c r="B432" s="12">
        <v>45505</v>
      </c>
      <c r="C432" s="12">
        <v>45535</v>
      </c>
      <c r="D432" s="12">
        <v>45565</v>
      </c>
      <c r="E432" t="s">
        <v>106</v>
      </c>
      <c r="F432">
        <v>207853.57500000001</v>
      </c>
    </row>
    <row r="433" spans="1:6" x14ac:dyDescent="0.2">
      <c r="A433">
        <v>10219</v>
      </c>
      <c r="B433" s="12">
        <v>45505</v>
      </c>
      <c r="C433" s="12">
        <v>45535</v>
      </c>
      <c r="D433" s="12">
        <v>45565</v>
      </c>
      <c r="E433" t="s">
        <v>107</v>
      </c>
      <c r="F433">
        <v>83141.430000000008</v>
      </c>
    </row>
    <row r="434" spans="1:6" x14ac:dyDescent="0.2">
      <c r="A434">
        <v>10254</v>
      </c>
      <c r="B434" s="12">
        <v>45505</v>
      </c>
      <c r="C434" s="12">
        <v>45535</v>
      </c>
      <c r="D434" s="12">
        <v>45580</v>
      </c>
      <c r="E434" t="s">
        <v>105</v>
      </c>
      <c r="F434">
        <v>1292078.6370000001</v>
      </c>
    </row>
    <row r="435" spans="1:6" x14ac:dyDescent="0.2">
      <c r="A435">
        <v>10254</v>
      </c>
      <c r="B435" s="12">
        <v>45505</v>
      </c>
      <c r="C435" s="12">
        <v>45535</v>
      </c>
      <c r="D435" s="12">
        <v>45580</v>
      </c>
      <c r="E435" t="s">
        <v>106</v>
      </c>
      <c r="F435">
        <v>258415.72740000003</v>
      </c>
    </row>
    <row r="436" spans="1:6" x14ac:dyDescent="0.2">
      <c r="A436">
        <v>10254</v>
      </c>
      <c r="B436" s="12">
        <v>45505</v>
      </c>
      <c r="C436" s="12">
        <v>45535</v>
      </c>
      <c r="D436" s="12">
        <v>45580</v>
      </c>
      <c r="E436" t="s">
        <v>107</v>
      </c>
      <c r="F436">
        <v>129207.86370000002</v>
      </c>
    </row>
    <row r="437" spans="1:6" x14ac:dyDescent="0.2">
      <c r="A437">
        <v>10253</v>
      </c>
      <c r="B437" s="12">
        <v>45505</v>
      </c>
      <c r="C437" s="12">
        <v>45535</v>
      </c>
      <c r="D437" s="12">
        <v>45580</v>
      </c>
      <c r="E437" t="s">
        <v>105</v>
      </c>
      <c r="F437">
        <v>1247264.7420000001</v>
      </c>
    </row>
    <row r="438" spans="1:6" x14ac:dyDescent="0.2">
      <c r="A438">
        <v>10253</v>
      </c>
      <c r="B438" s="12">
        <v>45505</v>
      </c>
      <c r="C438" s="12">
        <v>45535</v>
      </c>
      <c r="D438" s="12">
        <v>45580</v>
      </c>
      <c r="E438" t="s">
        <v>106</v>
      </c>
      <c r="F438">
        <v>498905.89680000005</v>
      </c>
    </row>
    <row r="439" spans="1:6" x14ac:dyDescent="0.2">
      <c r="A439">
        <v>10253</v>
      </c>
      <c r="B439" s="12">
        <v>45505</v>
      </c>
      <c r="C439" s="12">
        <v>45535</v>
      </c>
      <c r="D439" s="12">
        <v>45580</v>
      </c>
      <c r="E439" t="s">
        <v>107</v>
      </c>
      <c r="F439">
        <v>124726.47420000001</v>
      </c>
    </row>
    <row r="440" spans="1:6" x14ac:dyDescent="0.2">
      <c r="A440">
        <v>10995</v>
      </c>
      <c r="B440" s="12">
        <v>45505</v>
      </c>
      <c r="C440" s="12">
        <v>45535</v>
      </c>
      <c r="D440" s="12">
        <v>45565</v>
      </c>
      <c r="E440" t="s">
        <v>105</v>
      </c>
      <c r="F440">
        <v>1600000</v>
      </c>
    </row>
    <row r="441" spans="1:6" x14ac:dyDescent="0.2">
      <c r="A441">
        <v>10259</v>
      </c>
      <c r="B441" s="12">
        <v>45505</v>
      </c>
      <c r="C441" s="12">
        <v>45535</v>
      </c>
      <c r="D441" s="12">
        <v>45565</v>
      </c>
      <c r="E441" t="s">
        <v>105</v>
      </c>
      <c r="F441">
        <v>2801791</v>
      </c>
    </row>
    <row r="442" spans="1:6" x14ac:dyDescent="0.2">
      <c r="A442">
        <v>10259</v>
      </c>
      <c r="B442" s="12">
        <v>45505</v>
      </c>
      <c r="C442" s="12">
        <v>45535</v>
      </c>
      <c r="D442" s="12">
        <v>45565</v>
      </c>
      <c r="E442" t="s">
        <v>106</v>
      </c>
      <c r="F442">
        <v>280179.10000000003</v>
      </c>
    </row>
    <row r="443" spans="1:6" x14ac:dyDescent="0.2">
      <c r="A443">
        <v>10259</v>
      </c>
      <c r="B443" s="12">
        <v>45505</v>
      </c>
      <c r="C443" s="12">
        <v>45535</v>
      </c>
      <c r="D443" s="12">
        <v>45565</v>
      </c>
      <c r="E443" t="s">
        <v>107</v>
      </c>
      <c r="F443">
        <v>28017.910000000003</v>
      </c>
    </row>
    <row r="444" spans="1:6" x14ac:dyDescent="0.2">
      <c r="A444">
        <v>10250</v>
      </c>
      <c r="B444" s="12">
        <v>45505</v>
      </c>
      <c r="C444" s="12">
        <v>45535</v>
      </c>
      <c r="D444" s="12">
        <v>45565</v>
      </c>
      <c r="E444" t="s">
        <v>105</v>
      </c>
      <c r="F444">
        <v>500000</v>
      </c>
    </row>
    <row r="445" spans="1:6" x14ac:dyDescent="0.2">
      <c r="A445">
        <v>10250</v>
      </c>
      <c r="B445" s="12">
        <v>45505</v>
      </c>
      <c r="C445" s="12">
        <v>45535</v>
      </c>
      <c r="D445" s="12">
        <v>45565</v>
      </c>
      <c r="E445" t="s">
        <v>106</v>
      </c>
      <c r="F445">
        <v>100000</v>
      </c>
    </row>
    <row r="446" spans="1:6" x14ac:dyDescent="0.2">
      <c r="A446">
        <v>10250</v>
      </c>
      <c r="B446" s="12">
        <v>45505</v>
      </c>
      <c r="C446" s="12">
        <v>45535</v>
      </c>
      <c r="D446" s="12">
        <v>45565</v>
      </c>
      <c r="E446" t="s">
        <v>107</v>
      </c>
      <c r="F446">
        <v>50000</v>
      </c>
    </row>
    <row r="447" spans="1:6" x14ac:dyDescent="0.2">
      <c r="A447">
        <v>10249</v>
      </c>
      <c r="B447" s="12">
        <v>45505</v>
      </c>
      <c r="C447" s="12">
        <v>45535</v>
      </c>
      <c r="D447" s="12">
        <v>45556</v>
      </c>
      <c r="E447" t="s">
        <v>105</v>
      </c>
      <c r="F447">
        <v>1400000</v>
      </c>
    </row>
    <row r="448" spans="1:6" x14ac:dyDescent="0.2">
      <c r="A448">
        <v>10249</v>
      </c>
      <c r="B448" s="12">
        <v>45505</v>
      </c>
      <c r="C448" s="12">
        <v>45535</v>
      </c>
      <c r="D448" s="12">
        <v>45556</v>
      </c>
      <c r="E448" t="s">
        <v>106</v>
      </c>
      <c r="F448">
        <v>210000</v>
      </c>
    </row>
    <row r="449" spans="1:6" x14ac:dyDescent="0.2">
      <c r="A449">
        <v>10249</v>
      </c>
      <c r="B449" s="12">
        <v>45505</v>
      </c>
      <c r="C449" s="12">
        <v>45535</v>
      </c>
      <c r="D449" s="12">
        <v>45556</v>
      </c>
      <c r="E449" t="s">
        <v>107</v>
      </c>
      <c r="F449">
        <v>140000</v>
      </c>
    </row>
    <row r="450" spans="1:6" x14ac:dyDescent="0.2">
      <c r="A450">
        <v>10171</v>
      </c>
      <c r="B450" s="12">
        <v>45505</v>
      </c>
      <c r="C450" s="12">
        <v>45535</v>
      </c>
      <c r="D450" s="12">
        <v>45565</v>
      </c>
      <c r="E450" t="s">
        <v>105</v>
      </c>
      <c r="F450">
        <v>1547395.83</v>
      </c>
    </row>
    <row r="451" spans="1:6" x14ac:dyDescent="0.2">
      <c r="A451">
        <v>10171</v>
      </c>
      <c r="B451" s="12">
        <v>45505</v>
      </c>
      <c r="C451" s="12">
        <v>45535</v>
      </c>
      <c r="D451" s="12">
        <v>45565</v>
      </c>
      <c r="E451" t="s">
        <v>106</v>
      </c>
      <c r="F451">
        <v>154739.58300000001</v>
      </c>
    </row>
    <row r="452" spans="1:6" x14ac:dyDescent="0.2">
      <c r="A452">
        <v>10171</v>
      </c>
      <c r="B452" s="12">
        <v>45505</v>
      </c>
      <c r="C452" s="12">
        <v>45535</v>
      </c>
      <c r="D452" s="12">
        <v>45565</v>
      </c>
      <c r="E452" t="s">
        <v>107</v>
      </c>
      <c r="F452">
        <v>154739.58300000001</v>
      </c>
    </row>
    <row r="453" spans="1:6" x14ac:dyDescent="0.2">
      <c r="A453">
        <v>10264</v>
      </c>
      <c r="B453" s="12">
        <v>45505</v>
      </c>
      <c r="C453" s="12">
        <v>45535</v>
      </c>
      <c r="D453" s="12">
        <v>45565</v>
      </c>
      <c r="E453" t="s">
        <v>105</v>
      </c>
      <c r="F453">
        <v>5490720.8000000007</v>
      </c>
    </row>
    <row r="454" spans="1:6" x14ac:dyDescent="0.2">
      <c r="A454">
        <v>10264</v>
      </c>
      <c r="B454" s="12">
        <v>45505</v>
      </c>
      <c r="C454" s="12">
        <v>45535</v>
      </c>
      <c r="D454" s="12">
        <v>45565</v>
      </c>
      <c r="E454" t="s">
        <v>106</v>
      </c>
      <c r="F454">
        <v>1647216.2400000002</v>
      </c>
    </row>
    <row r="455" spans="1:6" x14ac:dyDescent="0.2">
      <c r="A455">
        <v>10264</v>
      </c>
      <c r="B455" s="12">
        <v>45505</v>
      </c>
      <c r="C455" s="12">
        <v>45535</v>
      </c>
      <c r="D455" s="12">
        <v>45565</v>
      </c>
      <c r="E455" t="s">
        <v>107</v>
      </c>
      <c r="F455">
        <v>549072.08000000007</v>
      </c>
    </row>
    <row r="456" spans="1:6" x14ac:dyDescent="0.2">
      <c r="A456">
        <v>10265</v>
      </c>
      <c r="B456" s="12">
        <v>45505</v>
      </c>
      <c r="C456" s="12">
        <v>45535</v>
      </c>
      <c r="D456" s="12">
        <v>45565</v>
      </c>
      <c r="E456" t="s">
        <v>105</v>
      </c>
      <c r="F456">
        <v>4497301.8</v>
      </c>
    </row>
    <row r="457" spans="1:6" x14ac:dyDescent="0.2">
      <c r="A457">
        <v>10265</v>
      </c>
      <c r="B457" s="12">
        <v>45505</v>
      </c>
      <c r="C457" s="12">
        <v>45535</v>
      </c>
      <c r="D457" s="12">
        <v>45565</v>
      </c>
      <c r="E457" t="s">
        <v>106</v>
      </c>
      <c r="F457">
        <v>1349190.5399999998</v>
      </c>
    </row>
    <row r="458" spans="1:6" x14ac:dyDescent="0.2">
      <c r="A458">
        <v>10265</v>
      </c>
      <c r="B458" s="12">
        <v>45505</v>
      </c>
      <c r="C458" s="12">
        <v>45535</v>
      </c>
      <c r="D458" s="12">
        <v>45565</v>
      </c>
      <c r="E458" t="s">
        <v>107</v>
      </c>
      <c r="F458">
        <v>449730.18</v>
      </c>
    </row>
    <row r="459" spans="1:6" x14ac:dyDescent="0.2">
      <c r="A459">
        <v>10240</v>
      </c>
      <c r="B459" s="12">
        <v>45536</v>
      </c>
      <c r="C459" s="12">
        <v>45565</v>
      </c>
      <c r="D459" s="12">
        <v>45572</v>
      </c>
      <c r="E459" t="s">
        <v>105</v>
      </c>
      <c r="F459">
        <v>390500</v>
      </c>
    </row>
    <row r="460" spans="1:6" x14ac:dyDescent="0.2">
      <c r="A460">
        <v>10240</v>
      </c>
      <c r="B460" s="12">
        <v>45536</v>
      </c>
      <c r="C460" s="12">
        <v>45565</v>
      </c>
      <c r="D460" s="12">
        <v>45572</v>
      </c>
      <c r="E460" t="s">
        <v>106</v>
      </c>
      <c r="F460">
        <v>117150</v>
      </c>
    </row>
    <row r="461" spans="1:6" x14ac:dyDescent="0.2">
      <c r="A461">
        <v>10256</v>
      </c>
      <c r="B461" s="12">
        <v>45536</v>
      </c>
      <c r="C461" s="12">
        <v>45565</v>
      </c>
      <c r="D461" s="12">
        <v>45579</v>
      </c>
      <c r="E461" t="s">
        <v>105</v>
      </c>
      <c r="F461">
        <v>4000000</v>
      </c>
    </row>
    <row r="462" spans="1:6" x14ac:dyDescent="0.2">
      <c r="A462">
        <v>10256</v>
      </c>
      <c r="B462" s="12">
        <v>45536</v>
      </c>
      <c r="C462" s="12">
        <v>45565</v>
      </c>
      <c r="D462" s="12">
        <v>45579</v>
      </c>
      <c r="E462" t="s">
        <v>106</v>
      </c>
      <c r="F462">
        <v>800000</v>
      </c>
    </row>
    <row r="463" spans="1:6" x14ac:dyDescent="0.2">
      <c r="A463">
        <v>10256</v>
      </c>
      <c r="B463" s="12">
        <v>45536</v>
      </c>
      <c r="C463" s="12">
        <v>45565</v>
      </c>
      <c r="D463" s="12">
        <v>45579</v>
      </c>
      <c r="E463" t="s">
        <v>107</v>
      </c>
      <c r="F463">
        <v>400000</v>
      </c>
    </row>
    <row r="464" spans="1:6" x14ac:dyDescent="0.2">
      <c r="A464">
        <v>10219</v>
      </c>
      <c r="B464" s="12">
        <v>45536</v>
      </c>
      <c r="C464" s="12">
        <v>45565</v>
      </c>
      <c r="D464" s="12">
        <v>45595</v>
      </c>
      <c r="E464" t="s">
        <v>105</v>
      </c>
      <c r="F464">
        <v>831414.3</v>
      </c>
    </row>
    <row r="465" spans="1:6" x14ac:dyDescent="0.2">
      <c r="A465">
        <v>10219</v>
      </c>
      <c r="B465" s="12">
        <v>45536</v>
      </c>
      <c r="C465" s="12">
        <v>45565</v>
      </c>
      <c r="D465" s="12">
        <v>45595</v>
      </c>
      <c r="E465" t="s">
        <v>106</v>
      </c>
      <c r="F465">
        <v>207853.57500000001</v>
      </c>
    </row>
    <row r="466" spans="1:6" x14ac:dyDescent="0.2">
      <c r="A466">
        <v>10219</v>
      </c>
      <c r="B466" s="12">
        <v>45536</v>
      </c>
      <c r="C466" s="12">
        <v>45565</v>
      </c>
      <c r="D466" s="12">
        <v>45595</v>
      </c>
      <c r="E466" t="s">
        <v>107</v>
      </c>
      <c r="F466">
        <v>83141.430000000008</v>
      </c>
    </row>
    <row r="467" spans="1:6" x14ac:dyDescent="0.2">
      <c r="A467">
        <v>10254</v>
      </c>
      <c r="B467" s="12">
        <v>45536</v>
      </c>
      <c r="C467" s="12">
        <v>45565</v>
      </c>
      <c r="D467" s="12">
        <v>45610</v>
      </c>
      <c r="E467" t="s">
        <v>105</v>
      </c>
      <c r="F467">
        <v>1292078.6370000001</v>
      </c>
    </row>
    <row r="468" spans="1:6" x14ac:dyDescent="0.2">
      <c r="A468">
        <v>10254</v>
      </c>
      <c r="B468" s="12">
        <v>45536</v>
      </c>
      <c r="C468" s="12">
        <v>45565</v>
      </c>
      <c r="D468" s="12">
        <v>45610</v>
      </c>
      <c r="E468" t="s">
        <v>106</v>
      </c>
      <c r="F468">
        <v>258415.72740000003</v>
      </c>
    </row>
    <row r="469" spans="1:6" x14ac:dyDescent="0.2">
      <c r="A469">
        <v>10254</v>
      </c>
      <c r="B469" s="12">
        <v>45536</v>
      </c>
      <c r="C469" s="12">
        <v>45565</v>
      </c>
      <c r="D469" s="12">
        <v>45610</v>
      </c>
      <c r="E469" t="s">
        <v>107</v>
      </c>
      <c r="F469">
        <v>129207.86370000002</v>
      </c>
    </row>
    <row r="470" spans="1:6" x14ac:dyDescent="0.2">
      <c r="A470">
        <v>10253</v>
      </c>
      <c r="B470" s="12">
        <v>45536</v>
      </c>
      <c r="C470" s="12">
        <v>45565</v>
      </c>
      <c r="D470" s="12">
        <v>45610</v>
      </c>
      <c r="E470" t="s">
        <v>105</v>
      </c>
      <c r="F470">
        <v>1247264.7420000001</v>
      </c>
    </row>
    <row r="471" spans="1:6" x14ac:dyDescent="0.2">
      <c r="A471">
        <v>10253</v>
      </c>
      <c r="B471" s="12">
        <v>45536</v>
      </c>
      <c r="C471" s="12">
        <v>45565</v>
      </c>
      <c r="D471" s="12">
        <v>45610</v>
      </c>
      <c r="E471" t="s">
        <v>106</v>
      </c>
      <c r="F471">
        <v>498905.89680000005</v>
      </c>
    </row>
    <row r="472" spans="1:6" x14ac:dyDescent="0.2">
      <c r="A472">
        <v>10253</v>
      </c>
      <c r="B472" s="12">
        <v>45536</v>
      </c>
      <c r="C472" s="12">
        <v>45565</v>
      </c>
      <c r="D472" s="12">
        <v>45610</v>
      </c>
      <c r="E472" t="s">
        <v>107</v>
      </c>
      <c r="F472">
        <v>124726.47420000001</v>
      </c>
    </row>
    <row r="473" spans="1:6" x14ac:dyDescent="0.2">
      <c r="A473">
        <v>10995</v>
      </c>
      <c r="B473" s="12">
        <v>45536</v>
      </c>
      <c r="C473" s="12">
        <v>45565</v>
      </c>
      <c r="D473" s="12">
        <v>45595</v>
      </c>
      <c r="E473" t="s">
        <v>105</v>
      </c>
      <c r="F473">
        <v>1600000</v>
      </c>
    </row>
    <row r="474" spans="1:6" x14ac:dyDescent="0.2">
      <c r="A474">
        <v>10259</v>
      </c>
      <c r="B474" s="12">
        <v>45536</v>
      </c>
      <c r="C474" s="12">
        <v>45565</v>
      </c>
      <c r="D474" s="12">
        <v>45595</v>
      </c>
      <c r="E474" t="s">
        <v>105</v>
      </c>
      <c r="F474">
        <v>2591593</v>
      </c>
    </row>
    <row r="475" spans="1:6" x14ac:dyDescent="0.2">
      <c r="A475">
        <v>10259</v>
      </c>
      <c r="B475" s="12">
        <v>45536</v>
      </c>
      <c r="C475" s="12">
        <v>45565</v>
      </c>
      <c r="D475" s="12">
        <v>45595</v>
      </c>
      <c r="E475" t="s">
        <v>106</v>
      </c>
      <c r="F475">
        <v>259159.30000000002</v>
      </c>
    </row>
    <row r="476" spans="1:6" x14ac:dyDescent="0.2">
      <c r="A476">
        <v>10259</v>
      </c>
      <c r="B476" s="12">
        <v>45536</v>
      </c>
      <c r="C476" s="12">
        <v>45565</v>
      </c>
      <c r="D476" s="12">
        <v>45595</v>
      </c>
      <c r="E476" t="s">
        <v>107</v>
      </c>
      <c r="F476">
        <v>25915.930000000004</v>
      </c>
    </row>
    <row r="477" spans="1:6" x14ac:dyDescent="0.2">
      <c r="A477">
        <v>10250</v>
      </c>
      <c r="B477" s="12">
        <v>45536</v>
      </c>
      <c r="C477" s="12">
        <v>45565</v>
      </c>
      <c r="D477" s="12">
        <v>45595</v>
      </c>
      <c r="E477" t="s">
        <v>105</v>
      </c>
      <c r="F477">
        <v>346977</v>
      </c>
    </row>
    <row r="478" spans="1:6" x14ac:dyDescent="0.2">
      <c r="A478">
        <v>10250</v>
      </c>
      <c r="B478" s="12">
        <v>45536</v>
      </c>
      <c r="C478" s="12">
        <v>45565</v>
      </c>
      <c r="D478" s="12">
        <v>45595</v>
      </c>
      <c r="E478" t="s">
        <v>106</v>
      </c>
      <c r="F478">
        <v>69395.400000000009</v>
      </c>
    </row>
    <row r="479" spans="1:6" x14ac:dyDescent="0.2">
      <c r="A479">
        <v>10250</v>
      </c>
      <c r="B479" s="12">
        <v>45536</v>
      </c>
      <c r="C479" s="12">
        <v>45565</v>
      </c>
      <c r="D479" s="12">
        <v>45595</v>
      </c>
      <c r="E479" t="s">
        <v>107</v>
      </c>
      <c r="F479">
        <v>34697.700000000004</v>
      </c>
    </row>
    <row r="480" spans="1:6" x14ac:dyDescent="0.2">
      <c r="A480">
        <v>10249</v>
      </c>
      <c r="B480" s="12">
        <v>45536</v>
      </c>
      <c r="C480" s="12">
        <v>45565</v>
      </c>
      <c r="D480" s="12">
        <v>45586</v>
      </c>
      <c r="E480" t="s">
        <v>105</v>
      </c>
      <c r="F480">
        <v>1300000</v>
      </c>
    </row>
    <row r="481" spans="1:6" x14ac:dyDescent="0.2">
      <c r="A481">
        <v>10249</v>
      </c>
      <c r="B481" s="12">
        <v>45536</v>
      </c>
      <c r="C481" s="12">
        <v>45565</v>
      </c>
      <c r="D481" s="12">
        <v>45586</v>
      </c>
      <c r="E481" t="s">
        <v>106</v>
      </c>
      <c r="F481">
        <v>195000</v>
      </c>
    </row>
    <row r="482" spans="1:6" x14ac:dyDescent="0.2">
      <c r="A482">
        <v>10249</v>
      </c>
      <c r="B482" s="12">
        <v>45536</v>
      </c>
      <c r="C482" s="12">
        <v>45565</v>
      </c>
      <c r="D482" s="12">
        <v>45586</v>
      </c>
      <c r="E482" t="s">
        <v>107</v>
      </c>
      <c r="F482">
        <v>130000</v>
      </c>
    </row>
    <row r="483" spans="1:6" x14ac:dyDescent="0.2">
      <c r="A483">
        <v>10997</v>
      </c>
      <c r="B483" s="12">
        <v>45536</v>
      </c>
      <c r="C483" s="12">
        <v>45565</v>
      </c>
      <c r="D483" s="12">
        <v>45595</v>
      </c>
      <c r="E483" t="s">
        <v>105</v>
      </c>
      <c r="F483">
        <v>3132112.15</v>
      </c>
    </row>
    <row r="484" spans="1:6" x14ac:dyDescent="0.2">
      <c r="A484">
        <v>10997</v>
      </c>
      <c r="B484" s="12">
        <v>45536</v>
      </c>
      <c r="C484" s="12">
        <v>45565</v>
      </c>
      <c r="D484" s="12">
        <v>45595</v>
      </c>
      <c r="E484" t="s">
        <v>106</v>
      </c>
      <c r="F484">
        <v>626422.43000000005</v>
      </c>
    </row>
    <row r="485" spans="1:6" x14ac:dyDescent="0.2">
      <c r="A485">
        <v>10997</v>
      </c>
      <c r="B485" s="12">
        <v>45536</v>
      </c>
      <c r="C485" s="12">
        <v>45565</v>
      </c>
      <c r="D485" s="12">
        <v>45595</v>
      </c>
      <c r="E485" t="s">
        <v>107</v>
      </c>
      <c r="F485">
        <v>313211.21500000003</v>
      </c>
    </row>
    <row r="486" spans="1:6" x14ac:dyDescent="0.2">
      <c r="A486">
        <v>10264</v>
      </c>
      <c r="B486" s="12">
        <v>45536</v>
      </c>
      <c r="C486" s="12">
        <v>45565</v>
      </c>
      <c r="D486" s="12">
        <v>45595</v>
      </c>
      <c r="E486" t="s">
        <v>105</v>
      </c>
      <c r="F486">
        <v>8236081.1999999993</v>
      </c>
    </row>
    <row r="487" spans="1:6" x14ac:dyDescent="0.2">
      <c r="A487">
        <v>10264</v>
      </c>
      <c r="B487" s="12">
        <v>45536</v>
      </c>
      <c r="C487" s="12">
        <v>45565</v>
      </c>
      <c r="D487" s="12">
        <v>45595</v>
      </c>
      <c r="E487" t="s">
        <v>106</v>
      </c>
      <c r="F487">
        <v>2470824.36</v>
      </c>
    </row>
    <row r="488" spans="1:6" x14ac:dyDescent="0.2">
      <c r="A488">
        <v>10264</v>
      </c>
      <c r="B488" s="12">
        <v>45536</v>
      </c>
      <c r="C488" s="12">
        <v>45565</v>
      </c>
      <c r="D488" s="12">
        <v>45595</v>
      </c>
      <c r="E488" t="s">
        <v>107</v>
      </c>
      <c r="F488">
        <v>823608.12</v>
      </c>
    </row>
    <row r="489" spans="1:6" x14ac:dyDescent="0.2">
      <c r="A489">
        <v>10265</v>
      </c>
      <c r="B489" s="12">
        <v>45536</v>
      </c>
      <c r="C489" s="12">
        <v>45565</v>
      </c>
      <c r="D489" s="12">
        <v>45595</v>
      </c>
      <c r="E489" t="s">
        <v>105</v>
      </c>
      <c r="F489">
        <v>6745952.7000000002</v>
      </c>
    </row>
    <row r="490" spans="1:6" x14ac:dyDescent="0.2">
      <c r="A490">
        <v>10265</v>
      </c>
      <c r="B490" s="12">
        <v>45536</v>
      </c>
      <c r="C490" s="12">
        <v>45565</v>
      </c>
      <c r="D490" s="12">
        <v>45595</v>
      </c>
      <c r="E490" t="s">
        <v>106</v>
      </c>
      <c r="F490">
        <v>2023785.81</v>
      </c>
    </row>
    <row r="491" spans="1:6" x14ac:dyDescent="0.2">
      <c r="A491">
        <v>10265</v>
      </c>
      <c r="B491" s="12">
        <v>45536</v>
      </c>
      <c r="C491" s="12">
        <v>45565</v>
      </c>
      <c r="D491" s="12">
        <v>45595</v>
      </c>
      <c r="E491" t="s">
        <v>107</v>
      </c>
      <c r="F491">
        <v>674595.27</v>
      </c>
    </row>
    <row r="492" spans="1:6" x14ac:dyDescent="0.2">
      <c r="A492">
        <v>10256</v>
      </c>
      <c r="B492" s="12">
        <v>45566</v>
      </c>
      <c r="C492" s="12">
        <v>45596</v>
      </c>
      <c r="D492" s="12">
        <v>45610</v>
      </c>
      <c r="E492" t="s">
        <v>105</v>
      </c>
      <c r="F492">
        <v>5549856</v>
      </c>
    </row>
    <row r="493" spans="1:6" x14ac:dyDescent="0.2">
      <c r="A493">
        <v>10256</v>
      </c>
      <c r="B493" s="12">
        <v>45566</v>
      </c>
      <c r="C493" s="12">
        <v>45596</v>
      </c>
      <c r="D493" s="12">
        <v>45610</v>
      </c>
      <c r="E493" t="s">
        <v>106</v>
      </c>
      <c r="F493">
        <v>1109971.2</v>
      </c>
    </row>
    <row r="494" spans="1:6" x14ac:dyDescent="0.2">
      <c r="A494">
        <v>10256</v>
      </c>
      <c r="B494" s="12">
        <v>45566</v>
      </c>
      <c r="C494" s="12">
        <v>45596</v>
      </c>
      <c r="D494" s="12">
        <v>45610</v>
      </c>
      <c r="E494" t="s">
        <v>107</v>
      </c>
      <c r="F494">
        <v>554985.6</v>
      </c>
    </row>
    <row r="495" spans="1:6" x14ac:dyDescent="0.2">
      <c r="A495">
        <v>10219</v>
      </c>
      <c r="B495" s="12">
        <v>45566</v>
      </c>
      <c r="C495" s="12">
        <v>45596</v>
      </c>
      <c r="D495" s="12">
        <v>45626</v>
      </c>
      <c r="E495" t="s">
        <v>105</v>
      </c>
      <c r="F495">
        <v>831414.3</v>
      </c>
    </row>
    <row r="496" spans="1:6" x14ac:dyDescent="0.2">
      <c r="A496">
        <v>10219</v>
      </c>
      <c r="B496" s="12">
        <v>45566</v>
      </c>
      <c r="C496" s="12">
        <v>45596</v>
      </c>
      <c r="D496" s="12">
        <v>45626</v>
      </c>
      <c r="E496" t="s">
        <v>106</v>
      </c>
      <c r="F496">
        <v>207853.57500000001</v>
      </c>
    </row>
    <row r="497" spans="1:6" x14ac:dyDescent="0.2">
      <c r="A497">
        <v>10219</v>
      </c>
      <c r="B497" s="12">
        <v>45566</v>
      </c>
      <c r="C497" s="12">
        <v>45596</v>
      </c>
      <c r="D497" s="12">
        <v>45626</v>
      </c>
      <c r="E497" t="s">
        <v>107</v>
      </c>
      <c r="F497">
        <v>83141.430000000008</v>
      </c>
    </row>
    <row r="498" spans="1:6" x14ac:dyDescent="0.2">
      <c r="A498">
        <v>10254</v>
      </c>
      <c r="B498" s="12">
        <v>45566</v>
      </c>
      <c r="C498" s="12">
        <v>45596</v>
      </c>
      <c r="D498" s="12">
        <v>45641</v>
      </c>
      <c r="E498" t="s">
        <v>105</v>
      </c>
      <c r="F498">
        <v>1292078.6370000001</v>
      </c>
    </row>
    <row r="499" spans="1:6" x14ac:dyDescent="0.2">
      <c r="A499">
        <v>10254</v>
      </c>
      <c r="B499" s="12">
        <v>45566</v>
      </c>
      <c r="C499" s="12">
        <v>45596</v>
      </c>
      <c r="D499" s="12">
        <v>45641</v>
      </c>
      <c r="E499" t="s">
        <v>106</v>
      </c>
      <c r="F499">
        <v>258415.72740000003</v>
      </c>
    </row>
    <row r="500" spans="1:6" x14ac:dyDescent="0.2">
      <c r="A500">
        <v>10254</v>
      </c>
      <c r="B500" s="12">
        <v>45566</v>
      </c>
      <c r="C500" s="12">
        <v>45596</v>
      </c>
      <c r="D500" s="12">
        <v>45641</v>
      </c>
      <c r="E500" t="s">
        <v>107</v>
      </c>
      <c r="F500">
        <v>129207.86370000002</v>
      </c>
    </row>
    <row r="501" spans="1:6" x14ac:dyDescent="0.2">
      <c r="A501">
        <v>10253</v>
      </c>
      <c r="B501" s="12">
        <v>45566</v>
      </c>
      <c r="C501" s="12">
        <v>45596</v>
      </c>
      <c r="D501" s="12">
        <v>45641</v>
      </c>
      <c r="E501" t="s">
        <v>105</v>
      </c>
      <c r="F501">
        <v>1247254.32</v>
      </c>
    </row>
    <row r="502" spans="1:6" x14ac:dyDescent="0.2">
      <c r="A502">
        <v>10253</v>
      </c>
      <c r="B502" s="12">
        <v>45566</v>
      </c>
      <c r="C502" s="12">
        <v>45596</v>
      </c>
      <c r="D502" s="12">
        <v>45641</v>
      </c>
      <c r="E502" t="s">
        <v>106</v>
      </c>
      <c r="F502">
        <v>498901.72800000006</v>
      </c>
    </row>
    <row r="503" spans="1:6" x14ac:dyDescent="0.2">
      <c r="A503">
        <v>10253</v>
      </c>
      <c r="B503" s="12">
        <v>45566</v>
      </c>
      <c r="C503" s="12">
        <v>45596</v>
      </c>
      <c r="D503" s="12">
        <v>45641</v>
      </c>
      <c r="E503" t="s">
        <v>107</v>
      </c>
      <c r="F503">
        <v>124725.43200000002</v>
      </c>
    </row>
    <row r="504" spans="1:6" x14ac:dyDescent="0.2">
      <c r="A504">
        <v>10995</v>
      </c>
      <c r="B504" s="12">
        <v>45566</v>
      </c>
      <c r="C504" s="12">
        <v>45596</v>
      </c>
      <c r="D504" s="12">
        <v>45626</v>
      </c>
      <c r="E504" t="s">
        <v>105</v>
      </c>
      <c r="F504">
        <v>2100000</v>
      </c>
    </row>
    <row r="505" spans="1:6" x14ac:dyDescent="0.2">
      <c r="A505">
        <v>10259</v>
      </c>
      <c r="B505" s="12">
        <v>45566</v>
      </c>
      <c r="C505" s="12">
        <v>45596</v>
      </c>
      <c r="D505" s="12">
        <v>45626</v>
      </c>
      <c r="E505" t="s">
        <v>105</v>
      </c>
      <c r="F505">
        <v>1975047</v>
      </c>
    </row>
    <row r="506" spans="1:6" x14ac:dyDescent="0.2">
      <c r="A506">
        <v>10259</v>
      </c>
      <c r="B506" s="12">
        <v>45566</v>
      </c>
      <c r="C506" s="12">
        <v>45596</v>
      </c>
      <c r="D506" s="12">
        <v>45626</v>
      </c>
      <c r="E506" t="s">
        <v>106</v>
      </c>
      <c r="F506">
        <v>197504.7</v>
      </c>
    </row>
    <row r="507" spans="1:6" x14ac:dyDescent="0.2">
      <c r="A507">
        <v>10259</v>
      </c>
      <c r="B507" s="12">
        <v>45566</v>
      </c>
      <c r="C507" s="12">
        <v>45596</v>
      </c>
      <c r="D507" s="12">
        <v>45626</v>
      </c>
      <c r="E507" t="s">
        <v>107</v>
      </c>
      <c r="F507">
        <v>19750.47</v>
      </c>
    </row>
    <row r="508" spans="1:6" x14ac:dyDescent="0.2">
      <c r="A508">
        <v>10249</v>
      </c>
      <c r="B508" s="12">
        <v>45566</v>
      </c>
      <c r="C508" s="12">
        <v>45596</v>
      </c>
      <c r="D508" s="12">
        <v>45617</v>
      </c>
      <c r="E508" t="s">
        <v>105</v>
      </c>
      <c r="F508">
        <v>1290000</v>
      </c>
    </row>
    <row r="509" spans="1:6" x14ac:dyDescent="0.2">
      <c r="A509">
        <v>10249</v>
      </c>
      <c r="B509" s="12">
        <v>45566</v>
      </c>
      <c r="C509" s="12">
        <v>45596</v>
      </c>
      <c r="D509" s="12">
        <v>45617</v>
      </c>
      <c r="E509" t="s">
        <v>106</v>
      </c>
      <c r="F509">
        <v>193500</v>
      </c>
    </row>
    <row r="510" spans="1:6" x14ac:dyDescent="0.2">
      <c r="A510">
        <v>10249</v>
      </c>
      <c r="B510" s="12">
        <v>45566</v>
      </c>
      <c r="C510" s="12">
        <v>45596</v>
      </c>
      <c r="D510" s="12">
        <v>45617</v>
      </c>
      <c r="E510" t="s">
        <v>107</v>
      </c>
      <c r="F510">
        <v>129000</v>
      </c>
    </row>
    <row r="511" spans="1:6" x14ac:dyDescent="0.2">
      <c r="A511">
        <v>10997</v>
      </c>
      <c r="B511" s="12">
        <v>45566</v>
      </c>
      <c r="C511" s="12">
        <v>45596</v>
      </c>
      <c r="D511" s="12">
        <v>45626</v>
      </c>
      <c r="E511" t="s">
        <v>105</v>
      </c>
      <c r="F511">
        <v>762858.3</v>
      </c>
    </row>
    <row r="512" spans="1:6" x14ac:dyDescent="0.2">
      <c r="A512">
        <v>10997</v>
      </c>
      <c r="B512" s="12">
        <v>45566</v>
      </c>
      <c r="C512" s="12">
        <v>45596</v>
      </c>
      <c r="D512" s="12">
        <v>45626</v>
      </c>
      <c r="E512" t="s">
        <v>106</v>
      </c>
      <c r="F512">
        <v>152571.66</v>
      </c>
    </row>
    <row r="513" spans="1:6" x14ac:dyDescent="0.2">
      <c r="A513">
        <v>10997</v>
      </c>
      <c r="B513" s="12">
        <v>45566</v>
      </c>
      <c r="C513" s="12">
        <v>45596</v>
      </c>
      <c r="D513" s="12">
        <v>45626</v>
      </c>
      <c r="E513" t="s">
        <v>107</v>
      </c>
      <c r="F513">
        <v>76285.83</v>
      </c>
    </row>
    <row r="514" spans="1:6" x14ac:dyDescent="0.2">
      <c r="A514">
        <v>10264</v>
      </c>
      <c r="B514" s="12">
        <v>45566</v>
      </c>
      <c r="C514" s="12">
        <v>45596</v>
      </c>
      <c r="D514" s="12">
        <v>45626</v>
      </c>
      <c r="E514" t="s">
        <v>105</v>
      </c>
      <c r="F514">
        <v>10981441.600000001</v>
      </c>
    </row>
    <row r="515" spans="1:6" x14ac:dyDescent="0.2">
      <c r="A515">
        <v>10264</v>
      </c>
      <c r="B515" s="12">
        <v>45566</v>
      </c>
      <c r="C515" s="12">
        <v>45596</v>
      </c>
      <c r="D515" s="12">
        <v>45626</v>
      </c>
      <c r="E515" t="s">
        <v>106</v>
      </c>
      <c r="F515">
        <v>3294432.4800000004</v>
      </c>
    </row>
    <row r="516" spans="1:6" x14ac:dyDescent="0.2">
      <c r="A516">
        <v>10264</v>
      </c>
      <c r="B516" s="12">
        <v>45566</v>
      </c>
      <c r="C516" s="12">
        <v>45596</v>
      </c>
      <c r="D516" s="12">
        <v>45626</v>
      </c>
      <c r="E516" t="s">
        <v>107</v>
      </c>
      <c r="F516">
        <v>1098144.1600000001</v>
      </c>
    </row>
    <row r="517" spans="1:6" x14ac:dyDescent="0.2">
      <c r="A517">
        <v>10265</v>
      </c>
      <c r="B517" s="12">
        <v>45566</v>
      </c>
      <c r="C517" s="12">
        <v>45596</v>
      </c>
      <c r="D517" s="12">
        <v>45626</v>
      </c>
      <c r="E517" t="s">
        <v>105</v>
      </c>
      <c r="F517">
        <v>8994603.5999999996</v>
      </c>
    </row>
    <row r="518" spans="1:6" x14ac:dyDescent="0.2">
      <c r="A518">
        <v>10265</v>
      </c>
      <c r="B518" s="12">
        <v>45566</v>
      </c>
      <c r="C518" s="12">
        <v>45596</v>
      </c>
      <c r="D518" s="12">
        <v>45626</v>
      </c>
      <c r="E518" t="s">
        <v>106</v>
      </c>
      <c r="F518">
        <v>2698381.0799999996</v>
      </c>
    </row>
    <row r="519" spans="1:6" x14ac:dyDescent="0.2">
      <c r="A519">
        <v>10265</v>
      </c>
      <c r="B519" s="12">
        <v>45566</v>
      </c>
      <c r="C519" s="12">
        <v>45596</v>
      </c>
      <c r="D519" s="12">
        <v>45626</v>
      </c>
      <c r="E519" t="s">
        <v>107</v>
      </c>
      <c r="F519">
        <v>899460.36</v>
      </c>
    </row>
    <row r="520" spans="1:6" x14ac:dyDescent="0.2">
      <c r="A520">
        <v>10219</v>
      </c>
      <c r="B520" s="12">
        <v>45597</v>
      </c>
      <c r="C520" s="12">
        <v>45626</v>
      </c>
      <c r="D520" s="12">
        <v>45656</v>
      </c>
      <c r="E520" t="s">
        <v>105</v>
      </c>
      <c r="F520">
        <v>831414.3</v>
      </c>
    </row>
    <row r="521" spans="1:6" x14ac:dyDescent="0.2">
      <c r="A521">
        <v>10219</v>
      </c>
      <c r="B521" s="12">
        <v>45597</v>
      </c>
      <c r="C521" s="12">
        <v>45626</v>
      </c>
      <c r="D521" s="12">
        <v>45656</v>
      </c>
      <c r="E521" t="s">
        <v>106</v>
      </c>
      <c r="F521">
        <v>207853.57500000001</v>
      </c>
    </row>
    <row r="522" spans="1:6" x14ac:dyDescent="0.2">
      <c r="A522">
        <v>10219</v>
      </c>
      <c r="B522" s="12">
        <v>45597</v>
      </c>
      <c r="C522" s="12">
        <v>45626</v>
      </c>
      <c r="D522" s="12">
        <v>45656</v>
      </c>
      <c r="E522" t="s">
        <v>107</v>
      </c>
      <c r="F522">
        <v>83141.430000000008</v>
      </c>
    </row>
    <row r="523" spans="1:6" x14ac:dyDescent="0.2">
      <c r="A523">
        <v>10254</v>
      </c>
      <c r="B523" s="12">
        <v>45597</v>
      </c>
      <c r="C523" s="12">
        <v>45626</v>
      </c>
      <c r="D523" s="12">
        <v>45671</v>
      </c>
      <c r="E523" t="s">
        <v>105</v>
      </c>
      <c r="F523">
        <v>1292078.6370000001</v>
      </c>
    </row>
    <row r="524" spans="1:6" x14ac:dyDescent="0.2">
      <c r="A524">
        <v>10254</v>
      </c>
      <c r="B524" s="12">
        <v>45597</v>
      </c>
      <c r="C524" s="12">
        <v>45626</v>
      </c>
      <c r="D524" s="12">
        <v>45671</v>
      </c>
      <c r="E524" t="s">
        <v>106</v>
      </c>
      <c r="F524">
        <v>258415.72740000003</v>
      </c>
    </row>
    <row r="525" spans="1:6" x14ac:dyDescent="0.2">
      <c r="A525">
        <v>10254</v>
      </c>
      <c r="B525" s="12">
        <v>45597</v>
      </c>
      <c r="C525" s="12">
        <v>45626</v>
      </c>
      <c r="D525" s="12">
        <v>45671</v>
      </c>
      <c r="E525" t="s">
        <v>107</v>
      </c>
      <c r="F525">
        <v>129207.86370000002</v>
      </c>
    </row>
    <row r="526" spans="1:6" x14ac:dyDescent="0.2">
      <c r="A526">
        <v>10995</v>
      </c>
      <c r="B526" s="12">
        <v>45597</v>
      </c>
      <c r="C526" s="12">
        <v>45626</v>
      </c>
      <c r="D526" s="12">
        <v>45656</v>
      </c>
      <c r="E526" t="s">
        <v>105</v>
      </c>
      <c r="F526">
        <v>1750000</v>
      </c>
    </row>
    <row r="527" spans="1:6" x14ac:dyDescent="0.2">
      <c r="A527">
        <v>10259</v>
      </c>
      <c r="B527" s="12">
        <v>45597</v>
      </c>
      <c r="C527" s="12">
        <v>45626</v>
      </c>
      <c r="D527" s="12">
        <v>45656</v>
      </c>
      <c r="E527" t="s">
        <v>105</v>
      </c>
      <c r="F527">
        <v>1716890</v>
      </c>
    </row>
    <row r="528" spans="1:6" x14ac:dyDescent="0.2">
      <c r="A528">
        <v>10259</v>
      </c>
      <c r="B528" s="12">
        <v>45597</v>
      </c>
      <c r="C528" s="12">
        <v>45626</v>
      </c>
      <c r="D528" s="12">
        <v>45656</v>
      </c>
      <c r="E528" t="s">
        <v>106</v>
      </c>
      <c r="F528">
        <v>171689</v>
      </c>
    </row>
    <row r="529" spans="1:6" x14ac:dyDescent="0.2">
      <c r="A529">
        <v>10259</v>
      </c>
      <c r="B529" s="12">
        <v>45597</v>
      </c>
      <c r="C529" s="12">
        <v>45626</v>
      </c>
      <c r="D529" s="12">
        <v>45656</v>
      </c>
      <c r="E529" t="s">
        <v>107</v>
      </c>
      <c r="F529">
        <v>17168.900000000001</v>
      </c>
    </row>
    <row r="530" spans="1:6" x14ac:dyDescent="0.2">
      <c r="A530">
        <v>10997</v>
      </c>
      <c r="B530" s="12">
        <v>45597</v>
      </c>
      <c r="C530" s="12">
        <v>45626</v>
      </c>
      <c r="D530" s="12">
        <v>45656</v>
      </c>
      <c r="E530" t="s">
        <v>105</v>
      </c>
      <c r="F530">
        <v>1404601.39</v>
      </c>
    </row>
    <row r="531" spans="1:6" x14ac:dyDescent="0.2">
      <c r="A531">
        <v>10997</v>
      </c>
      <c r="B531" s="12">
        <v>45597</v>
      </c>
      <c r="C531" s="12">
        <v>45626</v>
      </c>
      <c r="D531" s="12">
        <v>45656</v>
      </c>
      <c r="E531" t="s">
        <v>106</v>
      </c>
      <c r="F531">
        <v>280920.27799999999</v>
      </c>
    </row>
    <row r="532" spans="1:6" x14ac:dyDescent="0.2">
      <c r="A532">
        <v>10997</v>
      </c>
      <c r="B532" s="12">
        <v>45597</v>
      </c>
      <c r="C532" s="12">
        <v>45626</v>
      </c>
      <c r="D532" s="12">
        <v>45656</v>
      </c>
      <c r="E532" t="s">
        <v>107</v>
      </c>
      <c r="F532">
        <v>140460.139</v>
      </c>
    </row>
    <row r="533" spans="1:6" x14ac:dyDescent="0.2">
      <c r="A533">
        <v>10264</v>
      </c>
      <c r="B533" s="12">
        <v>45597</v>
      </c>
      <c r="C533" s="12">
        <v>45626</v>
      </c>
      <c r="D533" s="12">
        <v>45656</v>
      </c>
      <c r="E533" t="s">
        <v>105</v>
      </c>
      <c r="F533">
        <v>10981441.600000001</v>
      </c>
    </row>
    <row r="534" spans="1:6" x14ac:dyDescent="0.2">
      <c r="A534">
        <v>10264</v>
      </c>
      <c r="B534" s="12">
        <v>45597</v>
      </c>
      <c r="C534" s="12">
        <v>45626</v>
      </c>
      <c r="D534" s="12">
        <v>45656</v>
      </c>
      <c r="E534" t="s">
        <v>106</v>
      </c>
      <c r="F534">
        <v>3294432.4800000004</v>
      </c>
    </row>
    <row r="535" spans="1:6" x14ac:dyDescent="0.2">
      <c r="A535">
        <v>10264</v>
      </c>
      <c r="B535" s="12">
        <v>45597</v>
      </c>
      <c r="C535" s="12">
        <v>45626</v>
      </c>
      <c r="D535" s="12">
        <v>45656</v>
      </c>
      <c r="E535" t="s">
        <v>107</v>
      </c>
      <c r="F535">
        <v>1098144.1600000001</v>
      </c>
    </row>
    <row r="536" spans="1:6" x14ac:dyDescent="0.2">
      <c r="A536">
        <v>10265</v>
      </c>
      <c r="B536" s="12">
        <v>45597</v>
      </c>
      <c r="C536" s="12">
        <v>45626</v>
      </c>
      <c r="D536" s="12">
        <v>45656</v>
      </c>
      <c r="E536" t="s">
        <v>105</v>
      </c>
      <c r="F536">
        <v>8994603.5999999996</v>
      </c>
    </row>
    <row r="537" spans="1:6" x14ac:dyDescent="0.2">
      <c r="A537">
        <v>10265</v>
      </c>
      <c r="B537" s="12">
        <v>45597</v>
      </c>
      <c r="C537" s="12">
        <v>45626</v>
      </c>
      <c r="D537" s="12">
        <v>45656</v>
      </c>
      <c r="E537" t="s">
        <v>106</v>
      </c>
      <c r="F537">
        <v>2698381.0799999996</v>
      </c>
    </row>
    <row r="538" spans="1:6" x14ac:dyDescent="0.2">
      <c r="A538">
        <v>10265</v>
      </c>
      <c r="B538" s="12">
        <v>45597</v>
      </c>
      <c r="C538" s="12">
        <v>45626</v>
      </c>
      <c r="D538" s="12">
        <v>45656</v>
      </c>
      <c r="E538" t="s">
        <v>107</v>
      </c>
      <c r="F538">
        <v>899460.36</v>
      </c>
    </row>
    <row r="539" spans="1:6" x14ac:dyDescent="0.2">
      <c r="A539">
        <v>10219</v>
      </c>
      <c r="B539" s="12">
        <v>45627</v>
      </c>
      <c r="C539" s="12">
        <v>45657</v>
      </c>
      <c r="D539" s="12">
        <v>45687</v>
      </c>
      <c r="E539" t="s">
        <v>105</v>
      </c>
      <c r="F539">
        <v>831414.3</v>
      </c>
    </row>
    <row r="540" spans="1:6" x14ac:dyDescent="0.2">
      <c r="A540">
        <v>10219</v>
      </c>
      <c r="B540" s="12">
        <v>45627</v>
      </c>
      <c r="C540" s="12">
        <v>45657</v>
      </c>
      <c r="D540" s="12">
        <v>45687</v>
      </c>
      <c r="E540" t="s">
        <v>106</v>
      </c>
      <c r="F540">
        <v>207853.57500000001</v>
      </c>
    </row>
    <row r="541" spans="1:6" x14ac:dyDescent="0.2">
      <c r="A541">
        <v>10219</v>
      </c>
      <c r="B541" s="12">
        <v>45627</v>
      </c>
      <c r="C541" s="12">
        <v>45657</v>
      </c>
      <c r="D541" s="12">
        <v>45687</v>
      </c>
      <c r="E541" t="s">
        <v>107</v>
      </c>
      <c r="F541">
        <v>83141.430000000008</v>
      </c>
    </row>
    <row r="542" spans="1:6" x14ac:dyDescent="0.2">
      <c r="A542">
        <v>10254</v>
      </c>
      <c r="B542" s="12">
        <v>45627</v>
      </c>
      <c r="C542" s="12">
        <v>45657</v>
      </c>
      <c r="D542" s="12">
        <v>45702</v>
      </c>
      <c r="E542" t="s">
        <v>105</v>
      </c>
      <c r="F542">
        <v>1292078.6370000001</v>
      </c>
    </row>
    <row r="543" spans="1:6" x14ac:dyDescent="0.2">
      <c r="A543">
        <v>10254</v>
      </c>
      <c r="B543" s="12">
        <v>45627</v>
      </c>
      <c r="C543" s="12">
        <v>45657</v>
      </c>
      <c r="D543" s="12">
        <v>45702</v>
      </c>
      <c r="E543" t="s">
        <v>106</v>
      </c>
      <c r="F543">
        <v>258415.72740000003</v>
      </c>
    </row>
    <row r="544" spans="1:6" x14ac:dyDescent="0.2">
      <c r="A544">
        <v>10254</v>
      </c>
      <c r="B544" s="12">
        <v>45627</v>
      </c>
      <c r="C544" s="12">
        <v>45657</v>
      </c>
      <c r="D544" s="12">
        <v>45702</v>
      </c>
      <c r="E544" t="s">
        <v>107</v>
      </c>
      <c r="F544">
        <v>129207.86370000002</v>
      </c>
    </row>
    <row r="545" spans="1:6" x14ac:dyDescent="0.2">
      <c r="A545">
        <v>10995</v>
      </c>
      <c r="B545" s="12">
        <v>45627</v>
      </c>
      <c r="C545" s="12">
        <v>45657</v>
      </c>
      <c r="D545" s="12">
        <v>45687</v>
      </c>
      <c r="E545" t="s">
        <v>105</v>
      </c>
      <c r="F545">
        <v>1750000</v>
      </c>
    </row>
    <row r="546" spans="1:6" x14ac:dyDescent="0.2">
      <c r="A546">
        <v>10259</v>
      </c>
      <c r="B546" s="12">
        <v>45627</v>
      </c>
      <c r="C546" s="12">
        <v>45657</v>
      </c>
      <c r="D546" s="12">
        <v>45687</v>
      </c>
      <c r="E546" t="s">
        <v>105</v>
      </c>
      <c r="F546">
        <v>224914</v>
      </c>
    </row>
    <row r="547" spans="1:6" x14ac:dyDescent="0.2">
      <c r="A547">
        <v>10259</v>
      </c>
      <c r="B547" s="12">
        <v>45627</v>
      </c>
      <c r="C547" s="12">
        <v>45657</v>
      </c>
      <c r="D547" s="12">
        <v>45687</v>
      </c>
      <c r="E547" t="s">
        <v>106</v>
      </c>
      <c r="F547">
        <v>22491.4</v>
      </c>
    </row>
    <row r="548" spans="1:6" x14ac:dyDescent="0.2">
      <c r="A548">
        <v>10259</v>
      </c>
      <c r="B548" s="12">
        <v>45627</v>
      </c>
      <c r="C548" s="12">
        <v>45657</v>
      </c>
      <c r="D548" s="12">
        <v>45687</v>
      </c>
      <c r="E548" t="s">
        <v>107</v>
      </c>
      <c r="F548">
        <v>2249.1400000000003</v>
      </c>
    </row>
    <row r="549" spans="1:6" x14ac:dyDescent="0.2">
      <c r="A549">
        <v>10997</v>
      </c>
      <c r="B549" s="12">
        <v>45627</v>
      </c>
      <c r="C549" s="12">
        <v>45657</v>
      </c>
      <c r="D549" s="12">
        <v>45687</v>
      </c>
      <c r="E549" t="s">
        <v>105</v>
      </c>
      <c r="F549">
        <v>7840830.29</v>
      </c>
    </row>
    <row r="550" spans="1:6" x14ac:dyDescent="0.2">
      <c r="A550">
        <v>10997</v>
      </c>
      <c r="B550" s="12">
        <v>45627</v>
      </c>
      <c r="C550" s="12">
        <v>45657</v>
      </c>
      <c r="D550" s="12">
        <v>45687</v>
      </c>
      <c r="E550" t="s">
        <v>106</v>
      </c>
      <c r="F550">
        <v>1568166.0580000002</v>
      </c>
    </row>
    <row r="551" spans="1:6" x14ac:dyDescent="0.2">
      <c r="A551">
        <v>10997</v>
      </c>
      <c r="B551" s="12">
        <v>45627</v>
      </c>
      <c r="C551" s="12">
        <v>45657</v>
      </c>
      <c r="D551" s="12">
        <v>45687</v>
      </c>
      <c r="E551" t="s">
        <v>107</v>
      </c>
      <c r="F551">
        <v>784083.0290000001</v>
      </c>
    </row>
    <row r="552" spans="1:6" x14ac:dyDescent="0.2">
      <c r="A552">
        <v>10264</v>
      </c>
      <c r="B552" s="12">
        <v>45627</v>
      </c>
      <c r="C552" s="12">
        <v>45657</v>
      </c>
      <c r="D552" s="12">
        <v>45687</v>
      </c>
      <c r="E552" t="s">
        <v>105</v>
      </c>
      <c r="F552">
        <v>10981441.600000001</v>
      </c>
    </row>
    <row r="553" spans="1:6" x14ac:dyDescent="0.2">
      <c r="A553">
        <v>10264</v>
      </c>
      <c r="B553" s="12">
        <v>45627</v>
      </c>
      <c r="C553" s="12">
        <v>45657</v>
      </c>
      <c r="D553" s="12">
        <v>45687</v>
      </c>
      <c r="E553" t="s">
        <v>106</v>
      </c>
      <c r="F553">
        <v>3294432.4800000004</v>
      </c>
    </row>
    <row r="554" spans="1:6" x14ac:dyDescent="0.2">
      <c r="A554">
        <v>10264</v>
      </c>
      <c r="B554" s="12">
        <v>45627</v>
      </c>
      <c r="C554" s="12">
        <v>45657</v>
      </c>
      <c r="D554" s="12">
        <v>45687</v>
      </c>
      <c r="E554" t="s">
        <v>107</v>
      </c>
      <c r="F554">
        <v>1098144.1600000001</v>
      </c>
    </row>
    <row r="555" spans="1:6" x14ac:dyDescent="0.2">
      <c r="A555">
        <v>10265</v>
      </c>
      <c r="B555" s="12">
        <v>45627</v>
      </c>
      <c r="C555" s="12">
        <v>45657</v>
      </c>
      <c r="D555" s="12">
        <v>45687</v>
      </c>
      <c r="E555" t="s">
        <v>105</v>
      </c>
      <c r="F555">
        <v>8994603.5999999996</v>
      </c>
    </row>
    <row r="556" spans="1:6" x14ac:dyDescent="0.2">
      <c r="A556">
        <v>10265</v>
      </c>
      <c r="B556" s="12">
        <v>45627</v>
      </c>
      <c r="C556" s="12">
        <v>45657</v>
      </c>
      <c r="D556" s="12">
        <v>45687</v>
      </c>
      <c r="E556" t="s">
        <v>106</v>
      </c>
      <c r="F556">
        <v>2698381.0799999996</v>
      </c>
    </row>
    <row r="557" spans="1:6" x14ac:dyDescent="0.2">
      <c r="A557">
        <v>10265</v>
      </c>
      <c r="B557" s="12">
        <v>45627</v>
      </c>
      <c r="C557" s="12">
        <v>45657</v>
      </c>
      <c r="D557" s="12">
        <v>45687</v>
      </c>
      <c r="E557" t="s">
        <v>107</v>
      </c>
      <c r="F557">
        <v>899460.36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B6AE9-D4D6-4F55-9F9A-88B4D4820FAF}">
  <sheetPr>
    <pageSetUpPr fitToPage="1"/>
  </sheetPr>
  <dimension ref="A1:N1188"/>
  <sheetViews>
    <sheetView zoomScale="55" zoomScaleNormal="55" workbookViewId="0">
      <pane xSplit="4" ySplit="2" topLeftCell="G483" activePane="bottomRight" state="frozen"/>
      <selection pane="topRight" activeCell="E1" sqref="E1"/>
      <selection pane="bottomLeft" activeCell="A8" sqref="A8"/>
      <selection pane="bottomRight" activeCell="K501" sqref="K501"/>
    </sheetView>
  </sheetViews>
  <sheetFormatPr defaultColWidth="7.875" defaultRowHeight="23.25" x14ac:dyDescent="0.2"/>
  <cols>
    <col min="1" max="1" width="14.5" style="86" customWidth="1"/>
    <col min="2" max="2" width="16.75" style="86" bestFit="1" customWidth="1"/>
    <col min="3" max="3" width="28.75" style="85" bestFit="1" customWidth="1"/>
    <col min="4" max="4" width="21.75" style="85" bestFit="1" customWidth="1"/>
    <col min="5" max="5" width="52.625" style="85" bestFit="1" customWidth="1"/>
    <col min="6" max="6" width="38.5" style="85" bestFit="1" customWidth="1"/>
    <col min="7" max="7" width="17.375" style="85" bestFit="1" customWidth="1"/>
    <col min="8" max="8" width="27.375" style="85" bestFit="1" customWidth="1"/>
    <col min="9" max="9" width="37.125" style="85" customWidth="1"/>
    <col min="10" max="10" width="26.5" style="85" bestFit="1" customWidth="1"/>
    <col min="11" max="12" width="29.375" style="85" bestFit="1" customWidth="1"/>
    <col min="13" max="13" width="27.625" style="85" bestFit="1" customWidth="1"/>
    <col min="14" max="14" width="34" style="85" bestFit="1" customWidth="1"/>
    <col min="15" max="16384" width="7.875" style="86"/>
  </cols>
  <sheetData>
    <row r="1" spans="1:14" ht="51" customHeight="1" thickTop="1" thickBot="1" x14ac:dyDescent="0.25">
      <c r="A1" s="84" t="s">
        <v>233</v>
      </c>
      <c r="B1" s="84"/>
      <c r="C1" s="84"/>
      <c r="D1" s="84"/>
      <c r="E1" s="84"/>
      <c r="F1" s="84"/>
      <c r="G1" s="84"/>
      <c r="H1" s="84"/>
      <c r="I1" s="84"/>
      <c r="J1" s="84"/>
    </row>
    <row r="2" spans="1:14" ht="63.6" customHeight="1" thickTop="1" thickBot="1" x14ac:dyDescent="0.25">
      <c r="A2" s="87" t="s">
        <v>234</v>
      </c>
      <c r="B2" s="87" t="s">
        <v>235</v>
      </c>
      <c r="C2" s="88" t="s">
        <v>236</v>
      </c>
      <c r="D2" s="88" t="s">
        <v>237</v>
      </c>
      <c r="E2" s="88" t="s">
        <v>238</v>
      </c>
      <c r="F2" s="88" t="s">
        <v>239</v>
      </c>
      <c r="G2" s="89" t="s">
        <v>240</v>
      </c>
      <c r="H2" s="88" t="s">
        <v>241</v>
      </c>
      <c r="I2" s="88" t="s">
        <v>242</v>
      </c>
      <c r="J2" s="88" t="s">
        <v>243</v>
      </c>
      <c r="K2" s="88" t="s">
        <v>244</v>
      </c>
      <c r="L2" s="88" t="s">
        <v>245</v>
      </c>
      <c r="M2" s="88" t="s">
        <v>246</v>
      </c>
      <c r="N2" s="88" t="s">
        <v>247</v>
      </c>
    </row>
    <row r="3" spans="1:14" s="91" customFormat="1" ht="33" customHeight="1" thickTop="1" x14ac:dyDescent="0.2">
      <c r="A3" s="90">
        <v>80</v>
      </c>
      <c r="B3" s="192">
        <v>4750</v>
      </c>
      <c r="C3" s="193">
        <v>44927</v>
      </c>
      <c r="D3" s="194">
        <v>363</v>
      </c>
      <c r="E3" s="195" t="s">
        <v>319</v>
      </c>
      <c r="F3" s="196" t="s">
        <v>323</v>
      </c>
      <c r="G3" s="196">
        <v>10077</v>
      </c>
      <c r="H3" s="196">
        <v>2</v>
      </c>
      <c r="I3" s="148">
        <v>300047377500003</v>
      </c>
      <c r="J3" s="197">
        <v>229777.4</v>
      </c>
      <c r="K3" s="198">
        <v>45955.48</v>
      </c>
      <c r="L3" s="199">
        <v>0</v>
      </c>
      <c r="M3" s="199">
        <v>22977.74</v>
      </c>
      <c r="N3" s="199"/>
    </row>
    <row r="4" spans="1:14" s="91" customFormat="1" ht="33" customHeight="1" x14ac:dyDescent="0.2">
      <c r="A4" s="90">
        <v>481</v>
      </c>
      <c r="B4" s="92">
        <v>485</v>
      </c>
      <c r="C4" s="93">
        <v>44928</v>
      </c>
      <c r="D4" s="92">
        <v>84</v>
      </c>
      <c r="E4" s="95" t="s">
        <v>483</v>
      </c>
      <c r="F4" s="100" t="s">
        <v>484</v>
      </c>
      <c r="G4" s="100"/>
      <c r="H4" s="143" t="s">
        <v>485</v>
      </c>
      <c r="I4" s="95">
        <v>30050125200003</v>
      </c>
      <c r="J4" s="97">
        <v>1850000</v>
      </c>
      <c r="K4" s="99"/>
      <c r="L4" s="99"/>
      <c r="M4" s="99"/>
      <c r="N4" s="99"/>
    </row>
    <row r="5" spans="1:14" s="91" customFormat="1" ht="33" customHeight="1" x14ac:dyDescent="0.2">
      <c r="A5" s="90">
        <v>292</v>
      </c>
      <c r="B5" s="92">
        <v>34</v>
      </c>
      <c r="C5" s="93">
        <v>44935</v>
      </c>
      <c r="D5" s="94">
        <v>10409</v>
      </c>
      <c r="E5" s="95" t="s">
        <v>432</v>
      </c>
      <c r="F5" s="95" t="s">
        <v>433</v>
      </c>
      <c r="G5" s="95"/>
      <c r="H5" s="95" t="s">
        <v>434</v>
      </c>
      <c r="I5" s="95">
        <v>300048369800003</v>
      </c>
      <c r="J5" s="97">
        <v>19169</v>
      </c>
      <c r="K5" s="99"/>
      <c r="L5" s="99"/>
      <c r="M5" s="99"/>
      <c r="N5" s="99"/>
    </row>
    <row r="6" spans="1:14" s="91" customFormat="1" ht="33" customHeight="1" x14ac:dyDescent="0.2">
      <c r="A6" s="90">
        <v>293</v>
      </c>
      <c r="B6" s="92">
        <v>34</v>
      </c>
      <c r="C6" s="93">
        <v>44935</v>
      </c>
      <c r="D6" s="94">
        <v>10410</v>
      </c>
      <c r="E6" s="95" t="s">
        <v>432</v>
      </c>
      <c r="F6" s="95" t="s">
        <v>433</v>
      </c>
      <c r="G6" s="95"/>
      <c r="H6" s="95" t="s">
        <v>434</v>
      </c>
      <c r="I6" s="95">
        <v>300048369800003</v>
      </c>
      <c r="J6" s="97">
        <v>7907</v>
      </c>
      <c r="K6" s="99"/>
      <c r="L6" s="99"/>
      <c r="M6" s="99"/>
      <c r="N6" s="99"/>
    </row>
    <row r="7" spans="1:14" s="91" customFormat="1" ht="33" customHeight="1" x14ac:dyDescent="0.2">
      <c r="A7" s="90">
        <v>294</v>
      </c>
      <c r="B7" s="92">
        <v>34</v>
      </c>
      <c r="C7" s="93">
        <v>44935</v>
      </c>
      <c r="D7" s="94">
        <v>10411</v>
      </c>
      <c r="E7" s="95" t="s">
        <v>435</v>
      </c>
      <c r="F7" s="95" t="s">
        <v>436</v>
      </c>
      <c r="G7" s="95"/>
      <c r="H7" s="95" t="s">
        <v>434</v>
      </c>
      <c r="I7" s="95"/>
      <c r="J7" s="97">
        <v>493.5</v>
      </c>
      <c r="K7" s="99"/>
      <c r="L7" s="99"/>
      <c r="M7" s="99"/>
      <c r="N7" s="99"/>
    </row>
    <row r="8" spans="1:14" s="91" customFormat="1" ht="33" customHeight="1" x14ac:dyDescent="0.2">
      <c r="A8" s="90">
        <v>7</v>
      </c>
      <c r="B8" s="94">
        <v>61</v>
      </c>
      <c r="C8" s="93">
        <v>44936</v>
      </c>
      <c r="D8" s="94">
        <v>290</v>
      </c>
      <c r="E8" s="95" t="s">
        <v>255</v>
      </c>
      <c r="F8" s="95" t="s">
        <v>256</v>
      </c>
      <c r="G8" s="95">
        <v>10033</v>
      </c>
      <c r="H8" s="96">
        <v>24</v>
      </c>
      <c r="I8" s="95">
        <v>300055239410003</v>
      </c>
      <c r="J8" s="97">
        <v>124488</v>
      </c>
      <c r="K8" s="98">
        <v>0</v>
      </c>
      <c r="L8" s="99">
        <v>0</v>
      </c>
      <c r="M8" s="99">
        <v>6224.4</v>
      </c>
      <c r="N8" s="99">
        <v>15400.6</v>
      </c>
    </row>
    <row r="9" spans="1:14" s="91" customFormat="1" ht="33" customHeight="1" x14ac:dyDescent="0.2">
      <c r="A9" s="90">
        <v>482</v>
      </c>
      <c r="B9" s="92">
        <v>504</v>
      </c>
      <c r="C9" s="93">
        <v>44937</v>
      </c>
      <c r="D9" s="92">
        <v>85</v>
      </c>
      <c r="E9" s="95" t="s">
        <v>486</v>
      </c>
      <c r="F9" s="100" t="s">
        <v>487</v>
      </c>
      <c r="G9" s="100"/>
      <c r="H9" s="143" t="s">
        <v>485</v>
      </c>
      <c r="I9" s="95">
        <v>300434164810003</v>
      </c>
      <c r="J9" s="97">
        <v>1739130.43</v>
      </c>
      <c r="K9" s="99"/>
      <c r="L9" s="99"/>
      <c r="M9" s="99"/>
      <c r="N9" s="99"/>
    </row>
    <row r="10" spans="1:14" s="91" customFormat="1" ht="33" customHeight="1" x14ac:dyDescent="0.2">
      <c r="A10" s="90">
        <v>2</v>
      </c>
      <c r="B10" s="92">
        <v>369</v>
      </c>
      <c r="C10" s="93">
        <v>44944</v>
      </c>
      <c r="D10" s="94">
        <v>285</v>
      </c>
      <c r="E10" s="95" t="s">
        <v>248</v>
      </c>
      <c r="F10" s="95" t="s">
        <v>249</v>
      </c>
      <c r="G10" s="95">
        <v>10168</v>
      </c>
      <c r="H10" s="96">
        <v>24</v>
      </c>
      <c r="I10" s="95">
        <v>300504388500003</v>
      </c>
      <c r="J10" s="97">
        <v>49326.41</v>
      </c>
      <c r="K10" s="98"/>
      <c r="L10" s="99">
        <v>0</v>
      </c>
      <c r="M10" s="99">
        <v>2466.3200000000002</v>
      </c>
      <c r="N10" s="99"/>
    </row>
    <row r="11" spans="1:14" s="91" customFormat="1" ht="33" customHeight="1" x14ac:dyDescent="0.2">
      <c r="A11" s="90">
        <v>295</v>
      </c>
      <c r="B11" s="92">
        <v>263</v>
      </c>
      <c r="C11" s="93">
        <v>44947</v>
      </c>
      <c r="D11" s="94">
        <v>10412</v>
      </c>
      <c r="E11" s="95" t="s">
        <v>432</v>
      </c>
      <c r="F11" s="95" t="s">
        <v>433</v>
      </c>
      <c r="G11" s="95"/>
      <c r="H11" s="95" t="s">
        <v>434</v>
      </c>
      <c r="I11" s="95">
        <v>300048369800003</v>
      </c>
      <c r="J11" s="97">
        <v>11928.12</v>
      </c>
      <c r="K11" s="99"/>
      <c r="L11" s="99"/>
      <c r="M11" s="99"/>
      <c r="N11" s="99"/>
    </row>
    <row r="12" spans="1:14" s="91" customFormat="1" ht="33" customHeight="1" x14ac:dyDescent="0.2">
      <c r="A12" s="90">
        <v>296</v>
      </c>
      <c r="B12" s="92">
        <v>263</v>
      </c>
      <c r="C12" s="93">
        <v>44947</v>
      </c>
      <c r="D12" s="94">
        <v>10413</v>
      </c>
      <c r="E12" s="95" t="s">
        <v>432</v>
      </c>
      <c r="F12" s="95" t="s">
        <v>433</v>
      </c>
      <c r="G12" s="95"/>
      <c r="H12" s="95" t="s">
        <v>434</v>
      </c>
      <c r="I12" s="95">
        <v>300048369800003</v>
      </c>
      <c r="J12" s="97">
        <v>19577.5</v>
      </c>
      <c r="K12" s="99"/>
      <c r="L12" s="99"/>
      <c r="M12" s="99"/>
      <c r="N12" s="99"/>
    </row>
    <row r="13" spans="1:14" s="91" customFormat="1" ht="33" customHeight="1" x14ac:dyDescent="0.2">
      <c r="A13" s="90">
        <v>12</v>
      </c>
      <c r="B13" s="92">
        <v>396</v>
      </c>
      <c r="C13" s="93">
        <v>44949</v>
      </c>
      <c r="D13" s="94">
        <v>295</v>
      </c>
      <c r="E13" s="95" t="s">
        <v>263</v>
      </c>
      <c r="F13" s="100" t="s">
        <v>264</v>
      </c>
      <c r="G13" s="100">
        <v>10235</v>
      </c>
      <c r="H13" s="96">
        <v>1</v>
      </c>
      <c r="I13" s="95">
        <v>310571216600003</v>
      </c>
      <c r="J13" s="97">
        <v>3919271.6</v>
      </c>
      <c r="K13" s="99"/>
      <c r="L13" s="99">
        <v>2351562.96</v>
      </c>
      <c r="M13" s="99"/>
      <c r="N13" s="99"/>
    </row>
    <row r="14" spans="1:14" s="91" customFormat="1" ht="33" customHeight="1" x14ac:dyDescent="0.2">
      <c r="A14" s="90">
        <v>8</v>
      </c>
      <c r="B14" s="94">
        <v>382</v>
      </c>
      <c r="C14" s="93">
        <v>44951</v>
      </c>
      <c r="D14" s="94">
        <v>291</v>
      </c>
      <c r="E14" s="95" t="s">
        <v>257</v>
      </c>
      <c r="F14" s="100" t="s">
        <v>258</v>
      </c>
      <c r="G14" s="100">
        <v>10138</v>
      </c>
      <c r="H14" s="96">
        <v>2</v>
      </c>
      <c r="I14" s="95">
        <v>300047377500003</v>
      </c>
      <c r="J14" s="97">
        <v>10700</v>
      </c>
      <c r="K14" s="99"/>
      <c r="L14" s="99"/>
      <c r="M14" s="99">
        <v>1070</v>
      </c>
      <c r="N14" s="99"/>
    </row>
    <row r="15" spans="1:14" s="91" customFormat="1" ht="33" customHeight="1" x14ac:dyDescent="0.2">
      <c r="A15" s="90">
        <v>9</v>
      </c>
      <c r="B15" s="94">
        <v>383</v>
      </c>
      <c r="C15" s="93">
        <v>44951</v>
      </c>
      <c r="D15" s="94">
        <v>292</v>
      </c>
      <c r="E15" s="95" t="s">
        <v>257</v>
      </c>
      <c r="F15" s="95" t="s">
        <v>259</v>
      </c>
      <c r="G15" s="100">
        <v>10138</v>
      </c>
      <c r="H15" s="96">
        <v>2</v>
      </c>
      <c r="I15" s="95">
        <v>300047377500003</v>
      </c>
      <c r="J15" s="97">
        <v>10700</v>
      </c>
      <c r="K15" s="98"/>
      <c r="L15" s="99">
        <v>0</v>
      </c>
      <c r="M15" s="99">
        <v>1070</v>
      </c>
      <c r="N15" s="99"/>
    </row>
    <row r="16" spans="1:14" s="91" customFormat="1" ht="33" customHeight="1" x14ac:dyDescent="0.2">
      <c r="A16" s="90">
        <v>483</v>
      </c>
      <c r="B16" s="92">
        <v>499</v>
      </c>
      <c r="C16" s="93">
        <v>44951</v>
      </c>
      <c r="D16" s="92">
        <v>86</v>
      </c>
      <c r="E16" s="95" t="s">
        <v>288</v>
      </c>
      <c r="F16" s="95" t="s">
        <v>289</v>
      </c>
      <c r="G16" s="95"/>
      <c r="H16" s="143" t="s">
        <v>485</v>
      </c>
      <c r="I16" s="95">
        <v>301142963700003</v>
      </c>
      <c r="J16" s="97">
        <v>122500</v>
      </c>
      <c r="K16" s="99"/>
      <c r="L16" s="99"/>
      <c r="M16" s="99"/>
      <c r="N16" s="99"/>
    </row>
    <row r="17" spans="1:14" s="91" customFormat="1" ht="33" customHeight="1" x14ac:dyDescent="0.2">
      <c r="A17" s="90">
        <v>1</v>
      </c>
      <c r="B17" s="92">
        <v>368</v>
      </c>
      <c r="C17" s="93">
        <v>44954</v>
      </c>
      <c r="D17" s="94">
        <v>284</v>
      </c>
      <c r="E17" s="95" t="s">
        <v>248</v>
      </c>
      <c r="F17" s="95" t="s">
        <v>249</v>
      </c>
      <c r="G17" s="95">
        <v>10168</v>
      </c>
      <c r="H17" s="96">
        <v>23</v>
      </c>
      <c r="I17" s="95">
        <v>300504388500003</v>
      </c>
      <c r="J17" s="97">
        <v>16980.830000000002</v>
      </c>
      <c r="K17" s="98"/>
      <c r="L17" s="99">
        <v>0</v>
      </c>
      <c r="M17" s="99">
        <v>849.04</v>
      </c>
      <c r="N17" s="99"/>
    </row>
    <row r="18" spans="1:14" s="91" customFormat="1" ht="33" customHeight="1" x14ac:dyDescent="0.2">
      <c r="A18" s="90">
        <v>3</v>
      </c>
      <c r="B18" s="92">
        <v>370</v>
      </c>
      <c r="C18" s="93">
        <v>44954</v>
      </c>
      <c r="D18" s="94">
        <v>286</v>
      </c>
      <c r="E18" s="95" t="s">
        <v>248</v>
      </c>
      <c r="F18" s="95" t="s">
        <v>250</v>
      </c>
      <c r="G18" s="95">
        <v>10168</v>
      </c>
      <c r="H18" s="96">
        <v>12</v>
      </c>
      <c r="I18" s="95">
        <v>300504388500003</v>
      </c>
      <c r="J18" s="97">
        <v>171293.73</v>
      </c>
      <c r="K18" s="98"/>
      <c r="L18" s="99">
        <v>0</v>
      </c>
      <c r="M18" s="99">
        <v>8564.69</v>
      </c>
      <c r="N18" s="99"/>
    </row>
    <row r="19" spans="1:14" s="91" customFormat="1" ht="33" customHeight="1" x14ac:dyDescent="0.2">
      <c r="A19" s="90">
        <v>4</v>
      </c>
      <c r="B19" s="92">
        <v>371</v>
      </c>
      <c r="C19" s="93">
        <v>44954</v>
      </c>
      <c r="D19" s="94">
        <v>287</v>
      </c>
      <c r="E19" s="95" t="s">
        <v>248</v>
      </c>
      <c r="F19" s="95" t="s">
        <v>250</v>
      </c>
      <c r="G19" s="95">
        <v>10168</v>
      </c>
      <c r="H19" s="96">
        <v>13</v>
      </c>
      <c r="I19" s="95">
        <v>300504388500003</v>
      </c>
      <c r="J19" s="97">
        <v>99403.520000000004</v>
      </c>
      <c r="K19" s="98">
        <v>0</v>
      </c>
      <c r="L19" s="99">
        <v>0</v>
      </c>
      <c r="M19" s="99">
        <v>4970.18</v>
      </c>
      <c r="N19" s="99"/>
    </row>
    <row r="20" spans="1:14" s="91" customFormat="1" ht="33" customHeight="1" x14ac:dyDescent="0.2">
      <c r="A20" s="90">
        <v>5</v>
      </c>
      <c r="B20" s="92">
        <v>381</v>
      </c>
      <c r="C20" s="93">
        <v>44954</v>
      </c>
      <c r="D20" s="94">
        <v>288</v>
      </c>
      <c r="E20" s="95" t="s">
        <v>251</v>
      </c>
      <c r="F20" s="95" t="s">
        <v>252</v>
      </c>
      <c r="G20" s="95">
        <v>10134</v>
      </c>
      <c r="H20" s="96">
        <v>10</v>
      </c>
      <c r="I20" s="95">
        <v>300951375300003</v>
      </c>
      <c r="J20" s="97">
        <v>469723.72</v>
      </c>
      <c r="K20" s="98">
        <v>117430.93</v>
      </c>
      <c r="L20" s="99">
        <v>0</v>
      </c>
      <c r="M20" s="99">
        <v>93944.74</v>
      </c>
      <c r="N20" s="99"/>
    </row>
    <row r="21" spans="1:14" s="91" customFormat="1" ht="33" customHeight="1" x14ac:dyDescent="0.2">
      <c r="A21" s="90">
        <v>6</v>
      </c>
      <c r="B21" s="94">
        <v>324</v>
      </c>
      <c r="C21" s="93">
        <v>44954</v>
      </c>
      <c r="D21" s="94">
        <v>289</v>
      </c>
      <c r="E21" s="95" t="s">
        <v>253</v>
      </c>
      <c r="F21" s="95" t="s">
        <v>254</v>
      </c>
      <c r="G21" s="95">
        <v>10156</v>
      </c>
      <c r="H21" s="96">
        <v>12</v>
      </c>
      <c r="I21" s="95">
        <v>310068842800003</v>
      </c>
      <c r="J21" s="97">
        <v>508493</v>
      </c>
      <c r="K21" s="98">
        <v>0</v>
      </c>
      <c r="L21" s="99">
        <v>0</v>
      </c>
      <c r="M21" s="99"/>
      <c r="N21" s="99"/>
    </row>
    <row r="22" spans="1:14" s="91" customFormat="1" ht="33" customHeight="1" x14ac:dyDescent="0.2">
      <c r="A22" s="90">
        <v>10</v>
      </c>
      <c r="B22" s="92">
        <v>422</v>
      </c>
      <c r="C22" s="93">
        <v>44957</v>
      </c>
      <c r="D22" s="94">
        <v>293</v>
      </c>
      <c r="E22" s="95" t="s">
        <v>255</v>
      </c>
      <c r="F22" s="95" t="s">
        <v>260</v>
      </c>
      <c r="G22" s="95">
        <v>10097</v>
      </c>
      <c r="H22" s="96">
        <v>24</v>
      </c>
      <c r="I22" s="95">
        <v>300055239410003</v>
      </c>
      <c r="J22" s="97">
        <v>279190.09000000003</v>
      </c>
      <c r="K22" s="98"/>
      <c r="L22" s="99">
        <v>139595.04999999999</v>
      </c>
      <c r="M22" s="99"/>
      <c r="N22" s="99"/>
    </row>
    <row r="23" spans="1:14" s="91" customFormat="1" ht="33" customHeight="1" x14ac:dyDescent="0.2">
      <c r="A23" s="90">
        <v>11</v>
      </c>
      <c r="B23" s="92">
        <v>397</v>
      </c>
      <c r="C23" s="93">
        <v>44957</v>
      </c>
      <c r="D23" s="94">
        <v>294</v>
      </c>
      <c r="E23" s="95" t="s">
        <v>261</v>
      </c>
      <c r="F23" s="95" t="s">
        <v>262</v>
      </c>
      <c r="G23" s="95">
        <v>10080</v>
      </c>
      <c r="H23" s="96">
        <v>29</v>
      </c>
      <c r="I23" s="95">
        <v>300951375300003</v>
      </c>
      <c r="J23" s="97">
        <v>2518772.4700000002</v>
      </c>
      <c r="K23" s="98">
        <v>251877.25</v>
      </c>
      <c r="L23" s="99">
        <v>0</v>
      </c>
      <c r="M23" s="99">
        <v>251877.25</v>
      </c>
      <c r="N23" s="99">
        <v>755631.74</v>
      </c>
    </row>
    <row r="24" spans="1:14" s="91" customFormat="1" ht="33" customHeight="1" x14ac:dyDescent="0.2">
      <c r="A24" s="90">
        <v>13</v>
      </c>
      <c r="B24" s="92">
        <v>568</v>
      </c>
      <c r="C24" s="93">
        <v>44957</v>
      </c>
      <c r="D24" s="94">
        <v>296</v>
      </c>
      <c r="E24" s="95" t="s">
        <v>265</v>
      </c>
      <c r="F24" s="100" t="s">
        <v>266</v>
      </c>
      <c r="G24" s="100">
        <v>10012</v>
      </c>
      <c r="H24" s="96">
        <v>25</v>
      </c>
      <c r="I24" s="95">
        <v>300132067400003</v>
      </c>
      <c r="J24" s="97">
        <v>85650.71</v>
      </c>
      <c r="K24" s="98"/>
      <c r="L24" s="99">
        <v>0</v>
      </c>
      <c r="M24" s="99">
        <v>8565.07</v>
      </c>
      <c r="N24" s="99"/>
    </row>
    <row r="25" spans="1:14" s="91" customFormat="1" ht="33" customHeight="1" x14ac:dyDescent="0.2">
      <c r="A25" s="90">
        <v>14</v>
      </c>
      <c r="B25" s="92">
        <v>569</v>
      </c>
      <c r="C25" s="93">
        <v>44957</v>
      </c>
      <c r="D25" s="94">
        <v>297</v>
      </c>
      <c r="E25" s="95" t="s">
        <v>267</v>
      </c>
      <c r="F25" s="100" t="s">
        <v>268</v>
      </c>
      <c r="G25" s="100">
        <v>10137</v>
      </c>
      <c r="H25" s="96">
        <v>12</v>
      </c>
      <c r="I25" s="95">
        <v>301034757500003</v>
      </c>
      <c r="J25" s="97">
        <v>219341.39</v>
      </c>
      <c r="K25" s="98"/>
      <c r="L25" s="99">
        <v>54835.35</v>
      </c>
      <c r="M25" s="99">
        <v>21934.14</v>
      </c>
      <c r="N25" s="99"/>
    </row>
    <row r="26" spans="1:14" s="91" customFormat="1" ht="33" customHeight="1" x14ac:dyDescent="0.2">
      <c r="A26" s="90">
        <v>15</v>
      </c>
      <c r="B26" s="92">
        <v>515</v>
      </c>
      <c r="C26" s="93">
        <v>44957</v>
      </c>
      <c r="D26" s="94">
        <v>298</v>
      </c>
      <c r="E26" s="95" t="s">
        <v>269</v>
      </c>
      <c r="F26" s="100" t="s">
        <v>270</v>
      </c>
      <c r="G26" s="100">
        <v>10214</v>
      </c>
      <c r="H26" s="96">
        <v>8</v>
      </c>
      <c r="I26" s="95">
        <v>300094611400003</v>
      </c>
      <c r="J26" s="97">
        <v>2198516.9900000002</v>
      </c>
      <c r="K26" s="98"/>
      <c r="L26" s="99">
        <v>1105457.74</v>
      </c>
      <c r="M26" s="99">
        <v>109925.85</v>
      </c>
      <c r="N26" s="99"/>
    </row>
    <row r="27" spans="1:14" s="91" customFormat="1" ht="33" customHeight="1" x14ac:dyDescent="0.2">
      <c r="A27" s="90">
        <v>16</v>
      </c>
      <c r="B27" s="92">
        <v>570</v>
      </c>
      <c r="C27" s="93">
        <v>44957</v>
      </c>
      <c r="D27" s="94">
        <v>299</v>
      </c>
      <c r="E27" s="95" t="s">
        <v>263</v>
      </c>
      <c r="F27" s="100" t="s">
        <v>264</v>
      </c>
      <c r="G27" s="100">
        <v>10235</v>
      </c>
      <c r="H27" s="96">
        <v>2</v>
      </c>
      <c r="I27" s="95">
        <v>310571216600003</v>
      </c>
      <c r="J27" s="97">
        <v>606857.72</v>
      </c>
      <c r="K27" s="98"/>
      <c r="L27" s="99">
        <v>170176.17</v>
      </c>
      <c r="M27" s="99"/>
      <c r="N27" s="99"/>
    </row>
    <row r="28" spans="1:14" s="91" customFormat="1" ht="33" customHeight="1" x14ac:dyDescent="0.2">
      <c r="A28" s="90">
        <v>17</v>
      </c>
      <c r="B28" s="92">
        <v>571</v>
      </c>
      <c r="C28" s="93">
        <v>44957</v>
      </c>
      <c r="D28" s="94">
        <v>300</v>
      </c>
      <c r="E28" s="101" t="s">
        <v>263</v>
      </c>
      <c r="F28" s="186" t="s">
        <v>264</v>
      </c>
      <c r="G28" s="186">
        <v>10235</v>
      </c>
      <c r="H28" s="103">
        <v>1</v>
      </c>
      <c r="I28" s="102">
        <v>310571216600003</v>
      </c>
      <c r="J28" s="97">
        <v>229975.2</v>
      </c>
      <c r="K28" s="98"/>
      <c r="L28" s="99">
        <v>0</v>
      </c>
      <c r="M28" s="99"/>
      <c r="N28" s="99"/>
    </row>
    <row r="29" spans="1:14" s="91" customFormat="1" ht="33" customHeight="1" x14ac:dyDescent="0.2">
      <c r="A29" s="90">
        <v>18</v>
      </c>
      <c r="B29" s="92">
        <v>572</v>
      </c>
      <c r="C29" s="93">
        <v>44957</v>
      </c>
      <c r="D29" s="94">
        <v>301</v>
      </c>
      <c r="E29" s="104" t="s">
        <v>263</v>
      </c>
      <c r="F29" s="186" t="s">
        <v>264</v>
      </c>
      <c r="G29" s="186">
        <v>10235</v>
      </c>
      <c r="H29" s="103">
        <v>1</v>
      </c>
      <c r="I29" s="102">
        <v>310571216600003</v>
      </c>
      <c r="J29" s="97">
        <v>90790.2</v>
      </c>
      <c r="K29" s="98"/>
      <c r="L29" s="99"/>
      <c r="M29" s="99"/>
      <c r="N29" s="99"/>
    </row>
    <row r="30" spans="1:14" s="91" customFormat="1" ht="33" customHeight="1" x14ac:dyDescent="0.2">
      <c r="A30" s="90">
        <v>19</v>
      </c>
      <c r="B30" s="92">
        <v>652</v>
      </c>
      <c r="C30" s="93">
        <v>44957</v>
      </c>
      <c r="D30" s="94">
        <v>302</v>
      </c>
      <c r="E30" s="104" t="s">
        <v>271</v>
      </c>
      <c r="F30" s="102" t="s">
        <v>272</v>
      </c>
      <c r="G30" s="102">
        <v>10139</v>
      </c>
      <c r="H30" s="103">
        <v>16</v>
      </c>
      <c r="I30" s="102">
        <v>301191276200003</v>
      </c>
      <c r="J30" s="97">
        <v>999099</v>
      </c>
      <c r="K30" s="98">
        <v>58747.02</v>
      </c>
      <c r="L30" s="99">
        <v>0</v>
      </c>
      <c r="M30" s="99">
        <v>149864.85</v>
      </c>
      <c r="N30" s="99">
        <v>0</v>
      </c>
    </row>
    <row r="31" spans="1:14" s="91" customFormat="1" ht="33" customHeight="1" x14ac:dyDescent="0.2">
      <c r="A31" s="90">
        <v>20</v>
      </c>
      <c r="B31" s="92">
        <v>705</v>
      </c>
      <c r="C31" s="93">
        <v>44957</v>
      </c>
      <c r="D31" s="94">
        <v>303</v>
      </c>
      <c r="E31" s="95" t="s">
        <v>255</v>
      </c>
      <c r="F31" s="95" t="s">
        <v>273</v>
      </c>
      <c r="G31" s="95">
        <v>10129</v>
      </c>
      <c r="H31" s="96">
        <v>13</v>
      </c>
      <c r="I31" s="95">
        <v>300055239410003</v>
      </c>
      <c r="J31" s="97">
        <v>588416.63</v>
      </c>
      <c r="K31" s="98">
        <v>58841.66</v>
      </c>
      <c r="L31" s="99">
        <v>0</v>
      </c>
      <c r="M31" s="99">
        <v>58841.66</v>
      </c>
      <c r="N31" s="99">
        <v>517500</v>
      </c>
    </row>
    <row r="32" spans="1:14" s="91" customFormat="1" ht="33" customHeight="1" x14ac:dyDescent="0.2">
      <c r="A32" s="90">
        <v>21</v>
      </c>
      <c r="B32" s="92">
        <v>763</v>
      </c>
      <c r="C32" s="93">
        <v>44957</v>
      </c>
      <c r="D32" s="94">
        <v>304</v>
      </c>
      <c r="E32" s="95" t="s">
        <v>263</v>
      </c>
      <c r="F32" s="100" t="s">
        <v>264</v>
      </c>
      <c r="G32" s="100">
        <v>10235</v>
      </c>
      <c r="H32" s="96">
        <v>1</v>
      </c>
      <c r="I32" s="95">
        <v>310571216600003</v>
      </c>
      <c r="J32" s="97">
        <v>24000</v>
      </c>
      <c r="K32" s="98"/>
      <c r="L32" s="99">
        <v>0</v>
      </c>
      <c r="M32" s="99"/>
      <c r="N32" s="99"/>
    </row>
    <row r="33" spans="1:14" s="91" customFormat="1" ht="33" customHeight="1" x14ac:dyDescent="0.2">
      <c r="A33" s="90">
        <v>22</v>
      </c>
      <c r="B33" s="92">
        <v>653</v>
      </c>
      <c r="C33" s="93">
        <v>44957</v>
      </c>
      <c r="D33" s="94">
        <v>305</v>
      </c>
      <c r="E33" s="95" t="s">
        <v>257</v>
      </c>
      <c r="F33" s="100" t="s">
        <v>274</v>
      </c>
      <c r="G33" s="100">
        <v>10077</v>
      </c>
      <c r="H33" s="96">
        <v>21</v>
      </c>
      <c r="I33" s="95">
        <v>300047377500003</v>
      </c>
      <c r="J33" s="97">
        <v>136661.9</v>
      </c>
      <c r="K33" s="98">
        <v>27332.38</v>
      </c>
      <c r="L33" s="99">
        <v>0</v>
      </c>
      <c r="M33" s="99">
        <v>13666.19</v>
      </c>
      <c r="N33" s="99"/>
    </row>
    <row r="34" spans="1:14" s="91" customFormat="1" ht="33" customHeight="1" x14ac:dyDescent="0.2">
      <c r="A34" s="90">
        <v>23</v>
      </c>
      <c r="B34" s="92">
        <v>654</v>
      </c>
      <c r="C34" s="93">
        <v>44957</v>
      </c>
      <c r="D34" s="94">
        <v>306</v>
      </c>
      <c r="E34" s="95" t="s">
        <v>275</v>
      </c>
      <c r="F34" s="95" t="s">
        <v>276</v>
      </c>
      <c r="G34" s="95">
        <v>10156</v>
      </c>
      <c r="H34" s="96">
        <v>12</v>
      </c>
      <c r="I34" s="95">
        <v>310955625910003</v>
      </c>
      <c r="J34" s="97">
        <v>37221.69</v>
      </c>
      <c r="K34" s="98"/>
      <c r="L34" s="99">
        <v>0</v>
      </c>
      <c r="M34" s="99"/>
      <c r="N34" s="99"/>
    </row>
    <row r="35" spans="1:14" s="91" customFormat="1" ht="33" customHeight="1" x14ac:dyDescent="0.2">
      <c r="A35" s="90">
        <v>24</v>
      </c>
      <c r="B35" s="92">
        <v>655</v>
      </c>
      <c r="C35" s="93">
        <v>44957</v>
      </c>
      <c r="D35" s="94">
        <v>307</v>
      </c>
      <c r="E35" s="185" t="s">
        <v>275</v>
      </c>
      <c r="F35" s="95" t="s">
        <v>276</v>
      </c>
      <c r="G35" s="95">
        <v>10156</v>
      </c>
      <c r="H35" s="96">
        <v>1</v>
      </c>
      <c r="I35" s="95">
        <v>310955625910003</v>
      </c>
      <c r="J35" s="97">
        <v>102305.59</v>
      </c>
      <c r="K35" s="98"/>
      <c r="L35" s="99">
        <v>0</v>
      </c>
      <c r="M35" s="99"/>
      <c r="N35" s="99"/>
    </row>
    <row r="36" spans="1:14" s="91" customFormat="1" ht="33" customHeight="1" x14ac:dyDescent="0.2">
      <c r="A36" s="90">
        <v>25</v>
      </c>
      <c r="B36" s="92">
        <v>848</v>
      </c>
      <c r="C36" s="93">
        <v>44957</v>
      </c>
      <c r="D36" s="94">
        <v>308</v>
      </c>
      <c r="E36" s="95" t="s">
        <v>277</v>
      </c>
      <c r="F36" s="95" t="s">
        <v>278</v>
      </c>
      <c r="G36" s="95">
        <v>10222</v>
      </c>
      <c r="H36" s="96">
        <v>2</v>
      </c>
      <c r="I36" s="95">
        <v>300050598800003</v>
      </c>
      <c r="J36" s="97">
        <v>412070.76</v>
      </c>
      <c r="K36" s="98"/>
      <c r="L36" s="99">
        <v>206035.38</v>
      </c>
      <c r="M36" s="99">
        <v>41207.08</v>
      </c>
      <c r="N36" s="99"/>
    </row>
    <row r="37" spans="1:14" s="91" customFormat="1" ht="33" customHeight="1" x14ac:dyDescent="0.2">
      <c r="A37" s="90">
        <v>268</v>
      </c>
      <c r="B37" s="137">
        <v>849</v>
      </c>
      <c r="C37" s="138">
        <v>44957</v>
      </c>
      <c r="D37" s="137">
        <v>39</v>
      </c>
      <c r="E37" s="139" t="s">
        <v>248</v>
      </c>
      <c r="F37" s="139" t="s">
        <v>249</v>
      </c>
      <c r="G37" s="139"/>
      <c r="H37" s="139" t="s">
        <v>422</v>
      </c>
      <c r="I37" s="139">
        <v>300504388500003</v>
      </c>
      <c r="J37" s="141">
        <v>0</v>
      </c>
      <c r="K37" s="141"/>
      <c r="L37" s="142">
        <v>11531.7</v>
      </c>
      <c r="M37" s="142"/>
      <c r="N37" s="142"/>
    </row>
    <row r="38" spans="1:14" s="91" customFormat="1" ht="33" customHeight="1" x14ac:dyDescent="0.2">
      <c r="A38" s="90">
        <v>269</v>
      </c>
      <c r="B38" s="137">
        <v>851</v>
      </c>
      <c r="C38" s="138">
        <v>44957</v>
      </c>
      <c r="D38" s="137">
        <v>40</v>
      </c>
      <c r="E38" s="139" t="s">
        <v>248</v>
      </c>
      <c r="F38" s="139" t="s">
        <v>249</v>
      </c>
      <c r="G38" s="139"/>
      <c r="H38" s="139" t="s">
        <v>422</v>
      </c>
      <c r="I38" s="139">
        <v>300504388500003</v>
      </c>
      <c r="J38" s="141"/>
      <c r="K38" s="141"/>
      <c r="L38" s="142">
        <v>47077.78</v>
      </c>
      <c r="M38" s="142"/>
      <c r="N38" s="142"/>
    </row>
    <row r="39" spans="1:14" s="91" customFormat="1" ht="33" customHeight="1" x14ac:dyDescent="0.2">
      <c r="A39" s="90">
        <v>270</v>
      </c>
      <c r="B39" s="137">
        <v>1759</v>
      </c>
      <c r="C39" s="138">
        <v>44957</v>
      </c>
      <c r="D39" s="137">
        <v>41</v>
      </c>
      <c r="E39" s="139" t="s">
        <v>326</v>
      </c>
      <c r="F39" s="139">
        <v>310</v>
      </c>
      <c r="G39" s="139"/>
      <c r="H39" s="139" t="s">
        <v>423</v>
      </c>
      <c r="I39" s="139">
        <v>310232647500003</v>
      </c>
      <c r="J39" s="141">
        <v>-5172506.2300000004</v>
      </c>
      <c r="K39" s="141"/>
      <c r="L39" s="141">
        <v>-517250.62</v>
      </c>
      <c r="M39" s="142">
        <v>-517250.62</v>
      </c>
      <c r="N39" s="142"/>
    </row>
    <row r="40" spans="1:14" s="91" customFormat="1" ht="33" customHeight="1" x14ac:dyDescent="0.2">
      <c r="A40" s="90">
        <v>297</v>
      </c>
      <c r="B40" s="92">
        <v>479</v>
      </c>
      <c r="C40" s="93">
        <v>44957</v>
      </c>
      <c r="D40" s="94">
        <v>10414</v>
      </c>
      <c r="E40" s="95" t="s">
        <v>437</v>
      </c>
      <c r="F40" s="95" t="s">
        <v>433</v>
      </c>
      <c r="G40" s="95"/>
      <c r="H40" s="95" t="s">
        <v>434</v>
      </c>
      <c r="I40" s="95">
        <v>310451930900003</v>
      </c>
      <c r="J40" s="97">
        <v>576</v>
      </c>
      <c r="K40" s="99"/>
      <c r="L40" s="99"/>
      <c r="M40" s="99"/>
      <c r="N40" s="99"/>
    </row>
    <row r="41" spans="1:14" s="91" customFormat="1" ht="33" customHeight="1" x14ac:dyDescent="0.2">
      <c r="A41" s="90">
        <v>298</v>
      </c>
      <c r="B41" s="92">
        <v>479</v>
      </c>
      <c r="C41" s="93">
        <v>44957</v>
      </c>
      <c r="D41" s="94">
        <v>10415</v>
      </c>
      <c r="E41" s="95" t="s">
        <v>432</v>
      </c>
      <c r="F41" s="95" t="s">
        <v>438</v>
      </c>
      <c r="G41" s="95"/>
      <c r="H41" s="95" t="s">
        <v>434</v>
      </c>
      <c r="I41" s="95">
        <v>300048369800003</v>
      </c>
      <c r="J41" s="97">
        <v>11075.63</v>
      </c>
      <c r="K41" s="99"/>
      <c r="L41" s="99"/>
      <c r="M41" s="99"/>
      <c r="N41" s="99"/>
    </row>
    <row r="42" spans="1:14" s="91" customFormat="1" ht="33" customHeight="1" x14ac:dyDescent="0.2">
      <c r="A42" s="90">
        <v>299</v>
      </c>
      <c r="B42" s="92">
        <v>479</v>
      </c>
      <c r="C42" s="93">
        <v>44957</v>
      </c>
      <c r="D42" s="94">
        <v>10416</v>
      </c>
      <c r="E42" s="95" t="s">
        <v>435</v>
      </c>
      <c r="F42" s="95" t="s">
        <v>436</v>
      </c>
      <c r="G42" s="95"/>
      <c r="H42" s="95" t="s">
        <v>434</v>
      </c>
      <c r="I42" s="95"/>
      <c r="J42" s="97">
        <v>2854.78</v>
      </c>
      <c r="K42" s="99"/>
      <c r="L42" s="99"/>
      <c r="M42" s="99"/>
      <c r="N42" s="99"/>
    </row>
    <row r="43" spans="1:14" s="91" customFormat="1" ht="33" customHeight="1" x14ac:dyDescent="0.2">
      <c r="A43" s="90">
        <v>300</v>
      </c>
      <c r="B43" s="92">
        <v>479</v>
      </c>
      <c r="C43" s="93">
        <v>44957</v>
      </c>
      <c r="D43" s="94">
        <v>10417</v>
      </c>
      <c r="E43" s="95" t="s">
        <v>435</v>
      </c>
      <c r="F43" s="95" t="s">
        <v>436</v>
      </c>
      <c r="G43" s="95"/>
      <c r="H43" s="95" t="s">
        <v>434</v>
      </c>
      <c r="I43" s="95"/>
      <c r="J43" s="97">
        <v>956.53</v>
      </c>
      <c r="K43" s="99"/>
      <c r="L43" s="99"/>
      <c r="M43" s="99"/>
      <c r="N43" s="99"/>
    </row>
    <row r="44" spans="1:14" s="91" customFormat="1" ht="33" customHeight="1" x14ac:dyDescent="0.2">
      <c r="A44" s="90">
        <v>301</v>
      </c>
      <c r="B44" s="92">
        <v>479</v>
      </c>
      <c r="C44" s="93">
        <v>44957</v>
      </c>
      <c r="D44" s="94">
        <v>10418</v>
      </c>
      <c r="E44" s="95" t="s">
        <v>439</v>
      </c>
      <c r="F44" s="95" t="s">
        <v>436</v>
      </c>
      <c r="G44" s="95"/>
      <c r="H44" s="95" t="s">
        <v>434</v>
      </c>
      <c r="I44" s="95">
        <v>300055167200003</v>
      </c>
      <c r="J44" s="97">
        <v>3797.59</v>
      </c>
      <c r="K44" s="99"/>
      <c r="L44" s="99"/>
      <c r="M44" s="99"/>
      <c r="N44" s="99"/>
    </row>
    <row r="45" spans="1:14" s="91" customFormat="1" ht="33" customHeight="1" x14ac:dyDescent="0.2">
      <c r="A45" s="90">
        <v>302</v>
      </c>
      <c r="B45" s="92">
        <v>479</v>
      </c>
      <c r="C45" s="93">
        <v>44957</v>
      </c>
      <c r="D45" s="94">
        <v>10419</v>
      </c>
      <c r="E45" s="95" t="s">
        <v>432</v>
      </c>
      <c r="F45" s="95" t="s">
        <v>438</v>
      </c>
      <c r="G45" s="95"/>
      <c r="H45" s="95" t="s">
        <v>434</v>
      </c>
      <c r="I45" s="95">
        <v>300048369800003</v>
      </c>
      <c r="J45" s="97">
        <v>10101</v>
      </c>
      <c r="K45" s="99"/>
      <c r="L45" s="99"/>
      <c r="M45" s="99"/>
      <c r="N45" s="99"/>
    </row>
    <row r="46" spans="1:14" s="91" customFormat="1" ht="33" customHeight="1" x14ac:dyDescent="0.2">
      <c r="A46" s="90">
        <v>308</v>
      </c>
      <c r="B46" s="92">
        <v>2091</v>
      </c>
      <c r="C46" s="93">
        <v>44958</v>
      </c>
      <c r="D46" s="94">
        <v>10425</v>
      </c>
      <c r="E46" s="101" t="s">
        <v>441</v>
      </c>
      <c r="F46" s="102" t="s">
        <v>442</v>
      </c>
      <c r="G46" s="102"/>
      <c r="H46" s="102" t="s">
        <v>434</v>
      </c>
      <c r="I46" s="102"/>
      <c r="J46" s="97">
        <v>29565.22</v>
      </c>
      <c r="K46" s="99"/>
      <c r="L46" s="99"/>
      <c r="M46" s="99"/>
      <c r="N46" s="99"/>
    </row>
    <row r="47" spans="1:14" s="91" customFormat="1" ht="33" customHeight="1" x14ac:dyDescent="0.2">
      <c r="A47" s="90">
        <v>486</v>
      </c>
      <c r="B47" s="92">
        <v>2005</v>
      </c>
      <c r="C47" s="93">
        <v>44963</v>
      </c>
      <c r="D47" s="92">
        <v>89</v>
      </c>
      <c r="E47" s="104" t="s">
        <v>279</v>
      </c>
      <c r="F47" s="102" t="s">
        <v>280</v>
      </c>
      <c r="G47" s="102"/>
      <c r="H47" s="191" t="s">
        <v>485</v>
      </c>
      <c r="I47" s="102">
        <v>300250051100003</v>
      </c>
      <c r="J47" s="97">
        <v>926107.83</v>
      </c>
      <c r="K47" s="99"/>
      <c r="L47" s="99"/>
      <c r="M47" s="99"/>
      <c r="N47" s="99"/>
    </row>
    <row r="48" spans="1:14" s="91" customFormat="1" ht="33" customHeight="1" x14ac:dyDescent="0.2">
      <c r="A48" s="90">
        <v>303</v>
      </c>
      <c r="B48" s="92">
        <v>656</v>
      </c>
      <c r="C48" s="93">
        <v>44966</v>
      </c>
      <c r="D48" s="94">
        <v>10420</v>
      </c>
      <c r="E48" s="104" t="s">
        <v>432</v>
      </c>
      <c r="F48" s="102" t="s">
        <v>440</v>
      </c>
      <c r="G48" s="102"/>
      <c r="H48" s="102" t="s">
        <v>434</v>
      </c>
      <c r="I48" s="102">
        <v>300048369800003</v>
      </c>
      <c r="J48" s="97">
        <v>23131.5</v>
      </c>
      <c r="K48" s="99"/>
      <c r="L48" s="99"/>
      <c r="M48" s="99"/>
      <c r="N48" s="99"/>
    </row>
    <row r="49" spans="1:14" s="91" customFormat="1" ht="33" customHeight="1" x14ac:dyDescent="0.2">
      <c r="A49" s="90">
        <v>304</v>
      </c>
      <c r="B49" s="92">
        <v>656</v>
      </c>
      <c r="C49" s="93">
        <v>44966</v>
      </c>
      <c r="D49" s="94">
        <v>10421</v>
      </c>
      <c r="E49" s="95" t="s">
        <v>432</v>
      </c>
      <c r="F49" s="95" t="s">
        <v>440</v>
      </c>
      <c r="G49" s="95"/>
      <c r="H49" s="95" t="s">
        <v>434</v>
      </c>
      <c r="I49" s="95">
        <v>300048369800003</v>
      </c>
      <c r="J49" s="97">
        <v>5590.5</v>
      </c>
      <c r="K49" s="99"/>
      <c r="L49" s="99"/>
      <c r="M49" s="99"/>
      <c r="N49" s="99"/>
    </row>
    <row r="50" spans="1:14" s="91" customFormat="1" ht="33" customHeight="1" x14ac:dyDescent="0.2">
      <c r="A50" s="90">
        <v>305</v>
      </c>
      <c r="B50" s="92">
        <v>656</v>
      </c>
      <c r="C50" s="93">
        <v>44966</v>
      </c>
      <c r="D50" s="94">
        <v>10422</v>
      </c>
      <c r="E50" s="95" t="s">
        <v>435</v>
      </c>
      <c r="F50" s="95" t="s">
        <v>440</v>
      </c>
      <c r="G50" s="95"/>
      <c r="H50" s="95" t="s">
        <v>434</v>
      </c>
      <c r="I50" s="95"/>
      <c r="J50" s="97">
        <v>1078.26</v>
      </c>
      <c r="K50" s="99"/>
      <c r="L50" s="99"/>
      <c r="M50" s="99"/>
      <c r="N50" s="99"/>
    </row>
    <row r="51" spans="1:14" s="91" customFormat="1" ht="33" customHeight="1" x14ac:dyDescent="0.2">
      <c r="A51" s="90">
        <v>34</v>
      </c>
      <c r="B51" s="94">
        <v>691</v>
      </c>
      <c r="C51" s="93">
        <v>44971</v>
      </c>
      <c r="D51" s="94">
        <v>317</v>
      </c>
      <c r="E51" s="95" t="s">
        <v>286</v>
      </c>
      <c r="F51" s="95" t="s">
        <v>287</v>
      </c>
      <c r="G51" s="95">
        <v>10235</v>
      </c>
      <c r="H51" s="96">
        <v>1</v>
      </c>
      <c r="I51" s="95">
        <v>301142963700003</v>
      </c>
      <c r="J51" s="97">
        <v>245000</v>
      </c>
      <c r="K51" s="98"/>
      <c r="L51" s="99">
        <v>122500</v>
      </c>
      <c r="M51" s="99"/>
      <c r="N51" s="99"/>
    </row>
    <row r="52" spans="1:14" s="91" customFormat="1" ht="33" customHeight="1" x14ac:dyDescent="0.2">
      <c r="A52" s="90">
        <v>485</v>
      </c>
      <c r="B52" s="92">
        <v>692</v>
      </c>
      <c r="C52" s="93">
        <v>44971</v>
      </c>
      <c r="D52" s="92">
        <v>88</v>
      </c>
      <c r="E52" s="104" t="s">
        <v>488</v>
      </c>
      <c r="F52" s="186" t="s">
        <v>292</v>
      </c>
      <c r="G52" s="186"/>
      <c r="H52" s="191" t="s">
        <v>485</v>
      </c>
      <c r="I52" s="102">
        <v>300132067400003</v>
      </c>
      <c r="J52" s="97">
        <v>226243.48</v>
      </c>
      <c r="K52" s="99"/>
      <c r="L52" s="99"/>
      <c r="M52" s="99"/>
      <c r="N52" s="99"/>
    </row>
    <row r="53" spans="1:14" s="91" customFormat="1" ht="33" customHeight="1" x14ac:dyDescent="0.2">
      <c r="A53" s="90">
        <v>33</v>
      </c>
      <c r="B53" s="94">
        <v>765</v>
      </c>
      <c r="C53" s="93">
        <v>44973</v>
      </c>
      <c r="D53" s="94">
        <v>316</v>
      </c>
      <c r="E53" s="91" t="s">
        <v>284</v>
      </c>
      <c r="F53" s="100" t="s">
        <v>285</v>
      </c>
      <c r="G53" s="100">
        <v>10232</v>
      </c>
      <c r="H53" s="96">
        <v>1</v>
      </c>
      <c r="I53" s="95">
        <v>301102381800003</v>
      </c>
      <c r="J53" s="97">
        <v>1750710</v>
      </c>
      <c r="K53" s="99"/>
      <c r="L53" s="99">
        <v>1464030.58</v>
      </c>
      <c r="M53" s="99"/>
      <c r="N53" s="99"/>
    </row>
    <row r="54" spans="1:14" s="91" customFormat="1" ht="33" customHeight="1" x14ac:dyDescent="0.2">
      <c r="A54" s="90">
        <v>32</v>
      </c>
      <c r="B54" s="94">
        <v>1764</v>
      </c>
      <c r="C54" s="93">
        <v>44976</v>
      </c>
      <c r="D54" s="94">
        <v>315</v>
      </c>
      <c r="E54" s="185" t="s">
        <v>282</v>
      </c>
      <c r="F54" s="95" t="s">
        <v>283</v>
      </c>
      <c r="G54" s="95">
        <v>10190</v>
      </c>
      <c r="H54" s="96">
        <v>5</v>
      </c>
      <c r="I54" s="95">
        <v>300449479600003</v>
      </c>
      <c r="J54" s="97">
        <v>85430.39</v>
      </c>
      <c r="K54" s="98"/>
      <c r="L54" s="99">
        <v>8543.0400000000009</v>
      </c>
      <c r="M54" s="99">
        <v>8543.0400000000009</v>
      </c>
      <c r="N54" s="99"/>
    </row>
    <row r="55" spans="1:14" s="91" customFormat="1" ht="33" customHeight="1" x14ac:dyDescent="0.2">
      <c r="A55" s="90">
        <v>30</v>
      </c>
      <c r="B55" s="92">
        <v>1769</v>
      </c>
      <c r="C55" s="93">
        <v>44977</v>
      </c>
      <c r="D55" s="94">
        <v>313</v>
      </c>
      <c r="E55" s="104" t="s">
        <v>263</v>
      </c>
      <c r="F55" s="102" t="s">
        <v>264</v>
      </c>
      <c r="G55" s="102">
        <v>10235</v>
      </c>
      <c r="H55" s="103">
        <v>1</v>
      </c>
      <c r="I55" s="102">
        <v>310571216600003</v>
      </c>
      <c r="J55" s="97">
        <v>373870.68</v>
      </c>
      <c r="K55" s="98"/>
      <c r="L55" s="99">
        <v>0</v>
      </c>
      <c r="M55" s="99"/>
      <c r="N55" s="99"/>
    </row>
    <row r="56" spans="1:14" s="91" customFormat="1" ht="33" customHeight="1" x14ac:dyDescent="0.2">
      <c r="A56" s="90">
        <v>31</v>
      </c>
      <c r="B56" s="94">
        <v>1770</v>
      </c>
      <c r="C56" s="93">
        <v>44977</v>
      </c>
      <c r="D56" s="94">
        <v>314</v>
      </c>
      <c r="E56" s="95" t="s">
        <v>263</v>
      </c>
      <c r="F56" s="95" t="s">
        <v>264</v>
      </c>
      <c r="G56" s="95">
        <v>10235</v>
      </c>
      <c r="H56" s="96">
        <v>2</v>
      </c>
      <c r="I56" s="95">
        <v>310571216600003</v>
      </c>
      <c r="J56" s="97">
        <v>87229.8</v>
      </c>
      <c r="K56" s="98"/>
      <c r="L56" s="99">
        <v>0</v>
      </c>
      <c r="M56" s="99"/>
      <c r="N56" s="99"/>
    </row>
    <row r="57" spans="1:14" s="91" customFormat="1" ht="33" customHeight="1" x14ac:dyDescent="0.2">
      <c r="A57" s="90">
        <v>29</v>
      </c>
      <c r="B57" s="92">
        <v>1819</v>
      </c>
      <c r="C57" s="93">
        <v>44980</v>
      </c>
      <c r="D57" s="94">
        <v>312</v>
      </c>
      <c r="E57" s="104" t="s">
        <v>257</v>
      </c>
      <c r="F57" s="186" t="s">
        <v>281</v>
      </c>
      <c r="G57" s="186">
        <v>10077</v>
      </c>
      <c r="H57" s="103">
        <v>24</v>
      </c>
      <c r="I57" s="102">
        <v>300047377500003</v>
      </c>
      <c r="J57" s="97">
        <v>295118.21000000002</v>
      </c>
      <c r="K57" s="98">
        <v>59023.64</v>
      </c>
      <c r="L57" s="99">
        <v>0</v>
      </c>
      <c r="M57" s="99">
        <v>29511.82</v>
      </c>
      <c r="N57" s="99"/>
    </row>
    <row r="58" spans="1:14" s="91" customFormat="1" ht="33" customHeight="1" x14ac:dyDescent="0.2">
      <c r="A58" s="90">
        <v>306</v>
      </c>
      <c r="B58" s="92">
        <v>1789</v>
      </c>
      <c r="C58" s="93">
        <v>44980</v>
      </c>
      <c r="D58" s="94">
        <v>10423</v>
      </c>
      <c r="E58" s="104" t="s">
        <v>432</v>
      </c>
      <c r="F58" s="102" t="s">
        <v>440</v>
      </c>
      <c r="G58" s="102"/>
      <c r="H58" s="102" t="s">
        <v>434</v>
      </c>
      <c r="I58" s="102">
        <v>300048369800003</v>
      </c>
      <c r="J58" s="97">
        <v>9793</v>
      </c>
      <c r="K58" s="99"/>
      <c r="L58" s="99"/>
      <c r="M58" s="99"/>
      <c r="N58" s="99"/>
    </row>
    <row r="59" spans="1:14" s="91" customFormat="1" ht="33" customHeight="1" x14ac:dyDescent="0.2">
      <c r="A59" s="90">
        <v>307</v>
      </c>
      <c r="B59" s="92">
        <v>1789</v>
      </c>
      <c r="C59" s="93">
        <v>44980</v>
      </c>
      <c r="D59" s="94">
        <v>10424</v>
      </c>
      <c r="E59" s="95" t="s">
        <v>435</v>
      </c>
      <c r="F59" s="95" t="s">
        <v>440</v>
      </c>
      <c r="G59" s="95"/>
      <c r="H59" s="95" t="s">
        <v>434</v>
      </c>
      <c r="I59" s="102"/>
      <c r="J59" s="97">
        <v>173.91</v>
      </c>
      <c r="K59" s="99"/>
      <c r="L59" s="99"/>
      <c r="M59" s="99"/>
      <c r="N59" s="99"/>
    </row>
    <row r="60" spans="1:14" s="91" customFormat="1" ht="33" customHeight="1" x14ac:dyDescent="0.2">
      <c r="A60" s="90">
        <v>28</v>
      </c>
      <c r="B60" s="92">
        <v>1818</v>
      </c>
      <c r="C60" s="93">
        <v>44982</v>
      </c>
      <c r="D60" s="94">
        <v>311</v>
      </c>
      <c r="E60" s="95" t="s">
        <v>279</v>
      </c>
      <c r="F60" s="95" t="s">
        <v>280</v>
      </c>
      <c r="G60" s="95">
        <v>10203</v>
      </c>
      <c r="H60" s="96">
        <v>5</v>
      </c>
      <c r="I60" s="95">
        <v>300250051100003</v>
      </c>
      <c r="J60" s="97">
        <v>656821.23</v>
      </c>
      <c r="K60" s="98"/>
      <c r="L60" s="99">
        <v>328410.62</v>
      </c>
      <c r="M60" s="99">
        <v>65682.12</v>
      </c>
      <c r="N60" s="99"/>
    </row>
    <row r="61" spans="1:14" s="91" customFormat="1" ht="33" customHeight="1" x14ac:dyDescent="0.2">
      <c r="A61" s="90">
        <v>35</v>
      </c>
      <c r="B61" s="92">
        <v>2042</v>
      </c>
      <c r="C61" s="93">
        <v>44982</v>
      </c>
      <c r="D61" s="105">
        <v>318</v>
      </c>
      <c r="E61" s="95" t="s">
        <v>288</v>
      </c>
      <c r="F61" s="95" t="s">
        <v>289</v>
      </c>
      <c r="G61" s="95">
        <v>10235</v>
      </c>
      <c r="H61" s="96">
        <v>1</v>
      </c>
      <c r="I61" s="95">
        <v>301142963700003</v>
      </c>
      <c r="J61" s="97">
        <v>26951</v>
      </c>
      <c r="K61" s="98"/>
      <c r="L61" s="99">
        <v>0</v>
      </c>
      <c r="M61" s="99"/>
      <c r="N61" s="99"/>
    </row>
    <row r="62" spans="1:14" s="91" customFormat="1" ht="33" customHeight="1" x14ac:dyDescent="0.2">
      <c r="A62" s="90">
        <v>484</v>
      </c>
      <c r="B62" s="92">
        <v>2002</v>
      </c>
      <c r="C62" s="93">
        <v>44984</v>
      </c>
      <c r="D62" s="92">
        <v>87</v>
      </c>
      <c r="E62" s="104" t="s">
        <v>291</v>
      </c>
      <c r="F62" s="186" t="s">
        <v>292</v>
      </c>
      <c r="G62" s="186"/>
      <c r="H62" s="191" t="s">
        <v>485</v>
      </c>
      <c r="I62" s="102">
        <v>300132067400003</v>
      </c>
      <c r="J62" s="97">
        <v>80608.7</v>
      </c>
      <c r="K62" s="99"/>
      <c r="L62" s="99"/>
      <c r="M62" s="99"/>
      <c r="N62" s="99"/>
    </row>
    <row r="63" spans="1:14" s="91" customFormat="1" ht="33" customHeight="1" x14ac:dyDescent="0.2">
      <c r="A63" s="90">
        <v>26</v>
      </c>
      <c r="B63" s="92">
        <v>2126</v>
      </c>
      <c r="C63" s="93">
        <v>44985</v>
      </c>
      <c r="D63" s="94">
        <v>309</v>
      </c>
      <c r="E63" s="104" t="s">
        <v>248</v>
      </c>
      <c r="F63" s="102" t="s">
        <v>250</v>
      </c>
      <c r="G63" s="102">
        <v>10168</v>
      </c>
      <c r="H63" s="103">
        <v>14</v>
      </c>
      <c r="I63" s="102">
        <v>300504388500003</v>
      </c>
      <c r="J63" s="97">
        <v>162485.10999999999</v>
      </c>
      <c r="K63" s="98"/>
      <c r="L63" s="99">
        <v>0</v>
      </c>
      <c r="M63" s="99">
        <v>8124.26</v>
      </c>
      <c r="N63" s="99"/>
    </row>
    <row r="64" spans="1:14" s="91" customFormat="1" ht="33" customHeight="1" x14ac:dyDescent="0.2">
      <c r="A64" s="90">
        <v>36</v>
      </c>
      <c r="B64" s="92">
        <v>2071</v>
      </c>
      <c r="C64" s="93">
        <v>44985</v>
      </c>
      <c r="D64" s="94">
        <v>319</v>
      </c>
      <c r="E64" s="104" t="s">
        <v>282</v>
      </c>
      <c r="F64" s="102" t="s">
        <v>290</v>
      </c>
      <c r="G64" s="102">
        <v>10185</v>
      </c>
      <c r="H64" s="103">
        <v>12</v>
      </c>
      <c r="I64" s="102">
        <v>300449479600003</v>
      </c>
      <c r="J64" s="97">
        <v>2321223.2799999998</v>
      </c>
      <c r="K64" s="98"/>
      <c r="L64" s="99">
        <v>0</v>
      </c>
      <c r="M64" s="99">
        <v>232122.33</v>
      </c>
      <c r="N64" s="99"/>
    </row>
    <row r="65" spans="1:14" s="91" customFormat="1" ht="33" customHeight="1" x14ac:dyDescent="0.2">
      <c r="A65" s="90">
        <v>37</v>
      </c>
      <c r="B65" s="92">
        <v>2072</v>
      </c>
      <c r="C65" s="93">
        <v>44985</v>
      </c>
      <c r="D65" s="94">
        <v>320</v>
      </c>
      <c r="E65" s="104" t="s">
        <v>271</v>
      </c>
      <c r="F65" s="186" t="s">
        <v>272</v>
      </c>
      <c r="G65" s="186">
        <v>10139</v>
      </c>
      <c r="H65" s="103">
        <v>17</v>
      </c>
      <c r="I65" s="102">
        <v>301191276200003</v>
      </c>
      <c r="J65" s="97">
        <v>310449</v>
      </c>
      <c r="K65" s="98">
        <v>18254</v>
      </c>
      <c r="L65" s="99">
        <v>0</v>
      </c>
      <c r="M65" s="99">
        <v>46567</v>
      </c>
      <c r="N65" s="99"/>
    </row>
    <row r="66" spans="1:14" s="91" customFormat="1" ht="33" customHeight="1" x14ac:dyDescent="0.2">
      <c r="A66" s="90">
        <v>38</v>
      </c>
      <c r="B66" s="92">
        <v>2118</v>
      </c>
      <c r="C66" s="93">
        <v>44985</v>
      </c>
      <c r="D66" s="94">
        <v>321</v>
      </c>
      <c r="E66" s="104" t="s">
        <v>291</v>
      </c>
      <c r="F66" s="186" t="s">
        <v>292</v>
      </c>
      <c r="G66" s="186">
        <v>10224</v>
      </c>
      <c r="H66" s="103">
        <v>6</v>
      </c>
      <c r="I66" s="102">
        <v>300132067400003</v>
      </c>
      <c r="J66" s="97">
        <v>883977.32</v>
      </c>
      <c r="K66" s="98"/>
      <c r="L66" s="99">
        <v>441988.66</v>
      </c>
      <c r="M66" s="99">
        <v>88397.73</v>
      </c>
      <c r="N66" s="99"/>
    </row>
    <row r="67" spans="1:14" s="91" customFormat="1" ht="33" customHeight="1" x14ac:dyDescent="0.2">
      <c r="A67" s="90">
        <v>39</v>
      </c>
      <c r="B67" s="92">
        <v>2073</v>
      </c>
      <c r="C67" s="93">
        <v>44985</v>
      </c>
      <c r="D67" s="94">
        <v>322</v>
      </c>
      <c r="E67" s="104" t="s">
        <v>293</v>
      </c>
      <c r="F67" s="186" t="s">
        <v>294</v>
      </c>
      <c r="G67" s="186">
        <v>10220</v>
      </c>
      <c r="H67" s="103">
        <v>1</v>
      </c>
      <c r="I67" s="102">
        <v>310256042100003</v>
      </c>
      <c r="J67" s="97">
        <v>169566</v>
      </c>
      <c r="K67" s="98"/>
      <c r="L67" s="99">
        <v>0</v>
      </c>
      <c r="M67" s="99"/>
      <c r="N67" s="99"/>
    </row>
    <row r="68" spans="1:14" s="91" customFormat="1" ht="33" customHeight="1" x14ac:dyDescent="0.2">
      <c r="A68" s="90">
        <v>40</v>
      </c>
      <c r="B68" s="92">
        <v>2184</v>
      </c>
      <c r="C68" s="93">
        <v>44985</v>
      </c>
      <c r="D68" s="94">
        <v>323</v>
      </c>
      <c r="E68" s="104" t="s">
        <v>275</v>
      </c>
      <c r="F68" s="186" t="s">
        <v>295</v>
      </c>
      <c r="G68" s="186">
        <v>10156</v>
      </c>
      <c r="H68" s="103">
        <v>13</v>
      </c>
      <c r="I68" s="102">
        <v>310955625910003</v>
      </c>
      <c r="J68" s="97">
        <v>141253.15</v>
      </c>
      <c r="K68" s="98"/>
      <c r="L68" s="99">
        <v>0</v>
      </c>
      <c r="M68" s="99"/>
      <c r="N68" s="99"/>
    </row>
    <row r="69" spans="1:14" s="91" customFormat="1" ht="33" customHeight="1" x14ac:dyDescent="0.2">
      <c r="A69" s="90">
        <v>41</v>
      </c>
      <c r="B69" s="92">
        <v>2185</v>
      </c>
      <c r="C69" s="93">
        <v>44985</v>
      </c>
      <c r="D69" s="94">
        <v>324</v>
      </c>
      <c r="E69" s="104" t="s">
        <v>275</v>
      </c>
      <c r="F69" s="186" t="s">
        <v>295</v>
      </c>
      <c r="G69" s="186">
        <v>10156</v>
      </c>
      <c r="H69" s="103">
        <v>2</v>
      </c>
      <c r="I69" s="102">
        <v>310955625910003</v>
      </c>
      <c r="J69" s="97">
        <v>153458.39000000001</v>
      </c>
      <c r="K69" s="98"/>
      <c r="L69" s="99">
        <v>0</v>
      </c>
      <c r="M69" s="99"/>
      <c r="N69" s="99"/>
    </row>
    <row r="70" spans="1:14" s="91" customFormat="1" ht="33" customHeight="1" x14ac:dyDescent="0.2">
      <c r="A70" s="90">
        <v>42</v>
      </c>
      <c r="B70" s="92">
        <v>2254</v>
      </c>
      <c r="C70" s="93">
        <v>44985</v>
      </c>
      <c r="D70" s="94">
        <v>325</v>
      </c>
      <c r="E70" s="104" t="s">
        <v>296</v>
      </c>
      <c r="F70" s="186" t="s">
        <v>297</v>
      </c>
      <c r="G70" s="186">
        <v>10227</v>
      </c>
      <c r="H70" s="103">
        <v>2</v>
      </c>
      <c r="I70" s="102">
        <v>0</v>
      </c>
      <c r="J70" s="97">
        <v>91564.76</v>
      </c>
      <c r="K70" s="98"/>
      <c r="L70" s="99">
        <v>0</v>
      </c>
      <c r="M70" s="99"/>
      <c r="N70" s="99"/>
    </row>
    <row r="71" spans="1:14" s="91" customFormat="1" ht="33" customHeight="1" x14ac:dyDescent="0.2">
      <c r="A71" s="90">
        <v>271</v>
      </c>
      <c r="B71" s="137">
        <v>2128</v>
      </c>
      <c r="C71" s="138">
        <v>44985</v>
      </c>
      <c r="D71" s="137">
        <v>42</v>
      </c>
      <c r="E71" s="139" t="s">
        <v>248</v>
      </c>
      <c r="F71" s="139" t="s">
        <v>250</v>
      </c>
      <c r="G71" s="139"/>
      <c r="H71" s="139" t="s">
        <v>422</v>
      </c>
      <c r="I71" s="139">
        <v>300504388500003</v>
      </c>
      <c r="J71" s="141"/>
      <c r="K71" s="141"/>
      <c r="L71" s="142">
        <v>28258.28</v>
      </c>
      <c r="M71" s="142"/>
      <c r="N71" s="142"/>
    </row>
    <row r="72" spans="1:14" s="91" customFormat="1" ht="33" customHeight="1" x14ac:dyDescent="0.2">
      <c r="A72" s="90">
        <v>272</v>
      </c>
      <c r="B72" s="137">
        <v>2129</v>
      </c>
      <c r="C72" s="138">
        <v>44985</v>
      </c>
      <c r="D72" s="137">
        <v>43</v>
      </c>
      <c r="E72" s="139" t="s">
        <v>282</v>
      </c>
      <c r="F72" s="139" t="s">
        <v>290</v>
      </c>
      <c r="G72" s="139"/>
      <c r="H72" s="139" t="s">
        <v>422</v>
      </c>
      <c r="I72" s="139">
        <v>300449479600003</v>
      </c>
      <c r="J72" s="141"/>
      <c r="K72" s="141"/>
      <c r="L72" s="142">
        <v>2119377.77</v>
      </c>
      <c r="M72" s="142"/>
      <c r="N72" s="142"/>
    </row>
    <row r="73" spans="1:14" s="91" customFormat="1" ht="33" customHeight="1" x14ac:dyDescent="0.2">
      <c r="A73" s="90">
        <v>309</v>
      </c>
      <c r="B73" s="92">
        <v>1933</v>
      </c>
      <c r="C73" s="93">
        <v>44985</v>
      </c>
      <c r="D73" s="94">
        <v>10426</v>
      </c>
      <c r="E73" s="95" t="s">
        <v>443</v>
      </c>
      <c r="F73" s="95" t="s">
        <v>444</v>
      </c>
      <c r="G73" s="95"/>
      <c r="H73" s="95" t="s">
        <v>434</v>
      </c>
      <c r="I73" s="95"/>
      <c r="J73" s="97">
        <v>9199.5499999999993</v>
      </c>
      <c r="K73" s="99"/>
      <c r="L73" s="99"/>
      <c r="M73" s="99"/>
      <c r="N73" s="99"/>
    </row>
    <row r="74" spans="1:14" s="115" customFormat="1" ht="33" customHeight="1" x14ac:dyDescent="0.2">
      <c r="A74" s="90">
        <v>310</v>
      </c>
      <c r="B74" s="92">
        <v>1933</v>
      </c>
      <c r="C74" s="93">
        <v>44985</v>
      </c>
      <c r="D74" s="94">
        <v>10427</v>
      </c>
      <c r="E74" s="95" t="s">
        <v>432</v>
      </c>
      <c r="F74" s="95" t="s">
        <v>440</v>
      </c>
      <c r="G74" s="95"/>
      <c r="H74" s="95" t="s">
        <v>434</v>
      </c>
      <c r="I74" s="95">
        <v>300048369800003</v>
      </c>
      <c r="J74" s="97">
        <v>16528</v>
      </c>
      <c r="K74" s="99"/>
      <c r="L74" s="99"/>
      <c r="M74" s="99"/>
      <c r="N74" s="99"/>
    </row>
    <row r="75" spans="1:14" s="115" customFormat="1" ht="33" customHeight="1" x14ac:dyDescent="0.2">
      <c r="A75" s="90">
        <v>311</v>
      </c>
      <c r="B75" s="92">
        <v>1933</v>
      </c>
      <c r="C75" s="93">
        <v>44985</v>
      </c>
      <c r="D75" s="94">
        <v>10428</v>
      </c>
      <c r="E75" s="95" t="s">
        <v>435</v>
      </c>
      <c r="F75" s="95" t="s">
        <v>440</v>
      </c>
      <c r="G75" s="95"/>
      <c r="H75" s="95" t="s">
        <v>434</v>
      </c>
      <c r="I75" s="95"/>
      <c r="J75" s="97">
        <v>952.17</v>
      </c>
      <c r="K75" s="99"/>
      <c r="L75" s="99"/>
      <c r="M75" s="99"/>
      <c r="N75" s="99"/>
    </row>
    <row r="76" spans="1:14" s="115" customFormat="1" ht="33" customHeight="1" x14ac:dyDescent="0.2">
      <c r="A76" s="90">
        <v>312</v>
      </c>
      <c r="B76" s="92">
        <v>1933</v>
      </c>
      <c r="C76" s="93">
        <v>44985</v>
      </c>
      <c r="D76" s="94">
        <v>10429</v>
      </c>
      <c r="E76" s="95" t="s">
        <v>435</v>
      </c>
      <c r="F76" s="95" t="s">
        <v>440</v>
      </c>
      <c r="G76" s="95"/>
      <c r="H76" s="95" t="s">
        <v>434</v>
      </c>
      <c r="I76" s="95"/>
      <c r="J76" s="97">
        <v>1078.26</v>
      </c>
      <c r="K76" s="99"/>
      <c r="L76" s="99"/>
      <c r="M76" s="99"/>
      <c r="N76" s="99"/>
    </row>
    <row r="77" spans="1:14" s="115" customFormat="1" ht="33" customHeight="1" x14ac:dyDescent="0.2">
      <c r="A77" s="90">
        <v>313</v>
      </c>
      <c r="B77" s="92">
        <v>2092</v>
      </c>
      <c r="C77" s="93">
        <v>44985</v>
      </c>
      <c r="D77" s="94">
        <v>10430</v>
      </c>
      <c r="E77" s="95" t="s">
        <v>435</v>
      </c>
      <c r="F77" s="95" t="s">
        <v>440</v>
      </c>
      <c r="G77" s="95"/>
      <c r="H77" s="95" t="s">
        <v>434</v>
      </c>
      <c r="I77" s="95"/>
      <c r="J77" s="97">
        <v>342.55</v>
      </c>
      <c r="K77" s="99"/>
      <c r="L77" s="99"/>
      <c r="M77" s="99"/>
      <c r="N77" s="99"/>
    </row>
    <row r="78" spans="1:14" s="115" customFormat="1" ht="33" customHeight="1" x14ac:dyDescent="0.2">
      <c r="A78" s="90">
        <v>314</v>
      </c>
      <c r="B78" s="92">
        <v>2092</v>
      </c>
      <c r="C78" s="93">
        <v>44985</v>
      </c>
      <c r="D78" s="94">
        <v>10431</v>
      </c>
      <c r="E78" s="95" t="s">
        <v>435</v>
      </c>
      <c r="F78" s="95" t="s">
        <v>440</v>
      </c>
      <c r="G78" s="95"/>
      <c r="H78" s="95" t="s">
        <v>434</v>
      </c>
      <c r="I78" s="95"/>
      <c r="J78" s="97">
        <v>800.8</v>
      </c>
      <c r="K78" s="99"/>
      <c r="L78" s="99"/>
      <c r="M78" s="99"/>
      <c r="N78" s="99"/>
    </row>
    <row r="79" spans="1:14" s="115" customFormat="1" ht="33" customHeight="1" x14ac:dyDescent="0.2">
      <c r="A79" s="90">
        <v>315</v>
      </c>
      <c r="B79" s="92">
        <v>2092</v>
      </c>
      <c r="C79" s="93">
        <v>44985</v>
      </c>
      <c r="D79" s="94">
        <v>10432</v>
      </c>
      <c r="E79" s="95" t="s">
        <v>435</v>
      </c>
      <c r="F79" s="95" t="s">
        <v>440</v>
      </c>
      <c r="G79" s="95"/>
      <c r="H79" s="95" t="s">
        <v>434</v>
      </c>
      <c r="I79" s="95"/>
      <c r="J79" s="97">
        <v>234.78</v>
      </c>
      <c r="K79" s="99"/>
      <c r="L79" s="99"/>
      <c r="M79" s="99"/>
      <c r="N79" s="99"/>
    </row>
    <row r="80" spans="1:14" s="115" customFormat="1" ht="33" customHeight="1" x14ac:dyDescent="0.2">
      <c r="A80" s="90">
        <v>273</v>
      </c>
      <c r="B80" s="137">
        <v>2190</v>
      </c>
      <c r="C80" s="138">
        <v>44986</v>
      </c>
      <c r="D80" s="137">
        <v>44</v>
      </c>
      <c r="E80" s="139" t="s">
        <v>424</v>
      </c>
      <c r="F80" s="139" t="s">
        <v>425</v>
      </c>
      <c r="G80" s="139">
        <v>10173</v>
      </c>
      <c r="H80" s="139" t="s">
        <v>423</v>
      </c>
      <c r="I80" s="139">
        <v>300055167200003</v>
      </c>
      <c r="J80" s="141">
        <v>-3360</v>
      </c>
      <c r="K80" s="141"/>
      <c r="L80" s="142">
        <v>0</v>
      </c>
      <c r="M80" s="142"/>
      <c r="N80" s="142"/>
    </row>
    <row r="81" spans="1:14" s="115" customFormat="1" ht="33" customHeight="1" x14ac:dyDescent="0.2">
      <c r="A81" s="90">
        <v>316</v>
      </c>
      <c r="B81" s="92">
        <v>2096</v>
      </c>
      <c r="C81" s="93">
        <v>44991</v>
      </c>
      <c r="D81" s="94">
        <v>10433</v>
      </c>
      <c r="E81" s="95" t="s">
        <v>432</v>
      </c>
      <c r="F81" s="95" t="s">
        <v>440</v>
      </c>
      <c r="G81" s="95"/>
      <c r="H81" s="95" t="s">
        <v>434</v>
      </c>
      <c r="I81" s="95">
        <v>300048369800003</v>
      </c>
      <c r="J81" s="97">
        <v>47324</v>
      </c>
      <c r="K81" s="99"/>
      <c r="L81" s="99"/>
      <c r="M81" s="99"/>
      <c r="N81" s="99"/>
    </row>
    <row r="82" spans="1:14" s="115" customFormat="1" ht="33" customHeight="1" x14ac:dyDescent="0.2">
      <c r="A82" s="90">
        <v>317</v>
      </c>
      <c r="B82" s="92">
        <v>2141</v>
      </c>
      <c r="C82" s="93">
        <v>44994</v>
      </c>
      <c r="D82" s="94">
        <v>10434</v>
      </c>
      <c r="E82" s="95" t="s">
        <v>432</v>
      </c>
      <c r="F82" s="95" t="s">
        <v>440</v>
      </c>
      <c r="G82" s="95"/>
      <c r="H82" s="95" t="s">
        <v>434</v>
      </c>
      <c r="I82" s="95">
        <v>300048369800003</v>
      </c>
      <c r="J82" s="97">
        <v>12210</v>
      </c>
      <c r="K82" s="99"/>
      <c r="L82" s="99"/>
      <c r="M82" s="99"/>
      <c r="N82" s="99"/>
    </row>
    <row r="83" spans="1:14" s="115" customFormat="1" ht="33" customHeight="1" x14ac:dyDescent="0.2">
      <c r="A83" s="90">
        <v>488</v>
      </c>
      <c r="B83" s="92">
        <v>2371</v>
      </c>
      <c r="C83" s="93">
        <v>44998</v>
      </c>
      <c r="D83" s="92">
        <v>91</v>
      </c>
      <c r="E83" s="95" t="s">
        <v>491</v>
      </c>
      <c r="F83" s="100" t="s">
        <v>492</v>
      </c>
      <c r="G83" s="100"/>
      <c r="H83" s="143" t="s">
        <v>485</v>
      </c>
      <c r="I83" s="95">
        <v>311207170100003</v>
      </c>
      <c r="J83" s="97">
        <v>1106329.56</v>
      </c>
      <c r="K83" s="99"/>
      <c r="L83" s="99"/>
      <c r="M83" s="99"/>
      <c r="N83" s="99"/>
    </row>
    <row r="84" spans="1:14" s="115" customFormat="1" ht="33" customHeight="1" x14ac:dyDescent="0.2">
      <c r="A84" s="90">
        <v>47</v>
      </c>
      <c r="B84" s="92">
        <v>2992</v>
      </c>
      <c r="C84" s="93">
        <v>44999</v>
      </c>
      <c r="D84" s="94">
        <v>330</v>
      </c>
      <c r="E84" s="95" t="s">
        <v>304</v>
      </c>
      <c r="F84" s="100" t="s">
        <v>305</v>
      </c>
      <c r="G84" s="100">
        <v>10237</v>
      </c>
      <c r="H84" s="96">
        <v>1</v>
      </c>
      <c r="I84" s="95">
        <v>310931006900003</v>
      </c>
      <c r="J84" s="97">
        <v>2815550</v>
      </c>
      <c r="K84" s="98"/>
      <c r="L84" s="99">
        <v>0</v>
      </c>
      <c r="M84" s="99"/>
      <c r="N84" s="99"/>
    </row>
    <row r="85" spans="1:14" s="115" customFormat="1" ht="33" customHeight="1" x14ac:dyDescent="0.2">
      <c r="A85" s="90">
        <v>45</v>
      </c>
      <c r="B85" s="92">
        <v>3212</v>
      </c>
      <c r="C85" s="93">
        <v>45000</v>
      </c>
      <c r="D85" s="94">
        <v>328</v>
      </c>
      <c r="E85" s="95" t="s">
        <v>302</v>
      </c>
      <c r="F85" s="95" t="s">
        <v>303</v>
      </c>
      <c r="G85" s="95">
        <v>10117</v>
      </c>
      <c r="H85" s="96">
        <v>4</v>
      </c>
      <c r="I85" s="95">
        <v>300056271710003</v>
      </c>
      <c r="J85" s="97">
        <v>231069.55</v>
      </c>
      <c r="K85" s="98"/>
      <c r="L85" s="99">
        <v>0</v>
      </c>
      <c r="M85" s="99"/>
      <c r="N85" s="99"/>
    </row>
    <row r="86" spans="1:14" s="115" customFormat="1" ht="33" customHeight="1" x14ac:dyDescent="0.2">
      <c r="A86" s="90">
        <v>46</v>
      </c>
      <c r="B86" s="92">
        <v>3213</v>
      </c>
      <c r="C86" s="93">
        <v>45000</v>
      </c>
      <c r="D86" s="94">
        <v>329</v>
      </c>
      <c r="E86" s="101" t="s">
        <v>302</v>
      </c>
      <c r="F86" s="102" t="s">
        <v>303</v>
      </c>
      <c r="G86" s="102">
        <v>10117</v>
      </c>
      <c r="H86" s="103">
        <v>2</v>
      </c>
      <c r="I86" s="102">
        <v>300056271710003</v>
      </c>
      <c r="J86" s="97">
        <v>12079</v>
      </c>
      <c r="K86" s="98"/>
      <c r="L86" s="99">
        <v>0</v>
      </c>
      <c r="M86" s="99"/>
      <c r="N86" s="99"/>
    </row>
    <row r="87" spans="1:14" s="115" customFormat="1" ht="33" customHeight="1" x14ac:dyDescent="0.2">
      <c r="A87" s="90">
        <v>48</v>
      </c>
      <c r="B87" s="92">
        <v>2203</v>
      </c>
      <c r="C87" s="93">
        <v>45000</v>
      </c>
      <c r="D87" s="94">
        <v>331</v>
      </c>
      <c r="E87" s="95" t="s">
        <v>293</v>
      </c>
      <c r="F87" s="95" t="s">
        <v>294</v>
      </c>
      <c r="G87" s="95">
        <v>10220</v>
      </c>
      <c r="H87" s="96">
        <v>1</v>
      </c>
      <c r="I87" s="95">
        <v>310256042100003</v>
      </c>
      <c r="J87" s="97">
        <v>458581</v>
      </c>
      <c r="K87" s="98"/>
      <c r="L87" s="99">
        <v>0</v>
      </c>
      <c r="M87" s="99"/>
      <c r="N87" s="99"/>
    </row>
    <row r="88" spans="1:14" s="115" customFormat="1" ht="33" customHeight="1" x14ac:dyDescent="0.2">
      <c r="A88" s="90">
        <v>318</v>
      </c>
      <c r="B88" s="92">
        <v>2332</v>
      </c>
      <c r="C88" s="93">
        <v>45000</v>
      </c>
      <c r="D88" s="94">
        <v>10435</v>
      </c>
      <c r="E88" s="104" t="s">
        <v>435</v>
      </c>
      <c r="F88" s="102" t="s">
        <v>440</v>
      </c>
      <c r="G88" s="102"/>
      <c r="H88" s="102" t="s">
        <v>434</v>
      </c>
      <c r="I88" s="102"/>
      <c r="J88" s="97">
        <v>1944.35</v>
      </c>
      <c r="K88" s="99"/>
      <c r="L88" s="99"/>
      <c r="M88" s="99"/>
      <c r="N88" s="99"/>
    </row>
    <row r="89" spans="1:14" s="115" customFormat="1" ht="33" customHeight="1" x14ac:dyDescent="0.2">
      <c r="A89" s="90">
        <v>319</v>
      </c>
      <c r="B89" s="92">
        <v>2332</v>
      </c>
      <c r="C89" s="93">
        <v>45000</v>
      </c>
      <c r="D89" s="94">
        <v>10436</v>
      </c>
      <c r="E89" s="104" t="s">
        <v>435</v>
      </c>
      <c r="F89" s="102" t="s">
        <v>440</v>
      </c>
      <c r="G89" s="102"/>
      <c r="H89" s="102" t="s">
        <v>434</v>
      </c>
      <c r="I89" s="102"/>
      <c r="J89" s="97">
        <v>2695.65</v>
      </c>
      <c r="K89" s="99"/>
      <c r="L89" s="99"/>
      <c r="M89" s="99"/>
      <c r="N89" s="99"/>
    </row>
    <row r="90" spans="1:14" s="115" customFormat="1" ht="33" customHeight="1" x14ac:dyDescent="0.2">
      <c r="A90" s="90">
        <v>50</v>
      </c>
      <c r="B90" s="94">
        <v>2984</v>
      </c>
      <c r="C90" s="93">
        <v>45004</v>
      </c>
      <c r="D90" s="94">
        <v>333</v>
      </c>
      <c r="E90" s="95" t="s">
        <v>302</v>
      </c>
      <c r="F90" s="95" t="s">
        <v>307</v>
      </c>
      <c r="G90" s="95">
        <v>10208</v>
      </c>
      <c r="H90" s="96">
        <v>2</v>
      </c>
      <c r="I90" s="95">
        <v>300056271710003</v>
      </c>
      <c r="J90" s="97">
        <v>545760.19999999995</v>
      </c>
      <c r="K90" s="98"/>
      <c r="L90" s="99">
        <v>321646.96000000002</v>
      </c>
      <c r="M90" s="99"/>
      <c r="N90" s="99"/>
    </row>
    <row r="91" spans="1:14" s="115" customFormat="1" ht="33" customHeight="1" x14ac:dyDescent="0.2">
      <c r="A91" s="90">
        <v>491</v>
      </c>
      <c r="B91" s="92">
        <v>3304</v>
      </c>
      <c r="C91" s="93">
        <v>45005</v>
      </c>
      <c r="D91" s="92">
        <v>94</v>
      </c>
      <c r="E91" s="95" t="s">
        <v>221</v>
      </c>
      <c r="F91" s="100" t="s">
        <v>493</v>
      </c>
      <c r="G91" s="95"/>
      <c r="H91" s="143" t="s">
        <v>485</v>
      </c>
      <c r="I91" s="95">
        <v>310999616600003</v>
      </c>
      <c r="J91" s="97">
        <v>217391.3</v>
      </c>
      <c r="K91" s="99"/>
      <c r="L91" s="99"/>
      <c r="M91" s="99"/>
      <c r="N91" s="99"/>
    </row>
    <row r="92" spans="1:14" s="115" customFormat="1" ht="33" customHeight="1" x14ac:dyDescent="0.2">
      <c r="A92" s="90">
        <v>44</v>
      </c>
      <c r="B92" s="92">
        <v>2891</v>
      </c>
      <c r="C92" s="93">
        <v>45006</v>
      </c>
      <c r="D92" s="94">
        <v>327</v>
      </c>
      <c r="E92" s="95" t="s">
        <v>300</v>
      </c>
      <c r="F92" s="95" t="s">
        <v>301</v>
      </c>
      <c r="G92" s="95">
        <v>10214</v>
      </c>
      <c r="H92" s="96">
        <v>9</v>
      </c>
      <c r="I92" s="95">
        <v>300094611400003</v>
      </c>
      <c r="J92" s="97">
        <v>2239371.1</v>
      </c>
      <c r="K92" s="98"/>
      <c r="L92" s="99">
        <v>1125999.99</v>
      </c>
      <c r="M92" s="99">
        <v>111968.55</v>
      </c>
      <c r="N92" s="99"/>
    </row>
    <row r="93" spans="1:14" s="115" customFormat="1" ht="33" customHeight="1" x14ac:dyDescent="0.2">
      <c r="A93" s="90">
        <v>487</v>
      </c>
      <c r="B93" s="92">
        <v>2930</v>
      </c>
      <c r="C93" s="93">
        <v>45008</v>
      </c>
      <c r="D93" s="92">
        <v>90</v>
      </c>
      <c r="E93" s="95" t="s">
        <v>489</v>
      </c>
      <c r="F93" s="100" t="s">
        <v>490</v>
      </c>
      <c r="G93" s="100"/>
      <c r="H93" s="143" t="s">
        <v>485</v>
      </c>
      <c r="I93" s="95">
        <v>311249546100003</v>
      </c>
      <c r="J93" s="97">
        <v>120724</v>
      </c>
      <c r="K93" s="99"/>
      <c r="L93" s="99"/>
      <c r="M93" s="99"/>
      <c r="N93" s="99"/>
    </row>
    <row r="94" spans="1:14" s="115" customFormat="1" ht="33" customHeight="1" x14ac:dyDescent="0.2">
      <c r="A94" s="90">
        <v>53</v>
      </c>
      <c r="B94" s="92">
        <v>2933</v>
      </c>
      <c r="C94" s="93">
        <v>45010</v>
      </c>
      <c r="D94" s="94">
        <v>336</v>
      </c>
      <c r="E94" s="95" t="s">
        <v>302</v>
      </c>
      <c r="F94" s="95" t="s">
        <v>307</v>
      </c>
      <c r="G94" s="95">
        <v>10208</v>
      </c>
      <c r="H94" s="96">
        <v>2</v>
      </c>
      <c r="I94" s="95">
        <v>300056271710003</v>
      </c>
      <c r="J94" s="97">
        <v>13790</v>
      </c>
      <c r="K94" s="98"/>
      <c r="L94" s="99">
        <v>0</v>
      </c>
      <c r="M94" s="99"/>
      <c r="N94" s="99"/>
    </row>
    <row r="95" spans="1:14" s="115" customFormat="1" ht="33" customHeight="1" x14ac:dyDescent="0.2">
      <c r="A95" s="90">
        <v>320</v>
      </c>
      <c r="B95" s="92">
        <v>2954</v>
      </c>
      <c r="C95" s="93">
        <v>45011</v>
      </c>
      <c r="D95" s="94">
        <v>10437</v>
      </c>
      <c r="E95" s="95" t="s">
        <v>435</v>
      </c>
      <c r="F95" s="95" t="s">
        <v>440</v>
      </c>
      <c r="G95" s="95"/>
      <c r="H95" s="95" t="s">
        <v>434</v>
      </c>
      <c r="I95" s="95"/>
      <c r="J95" s="97">
        <v>2260.87</v>
      </c>
      <c r="K95" s="99"/>
      <c r="L95" s="99"/>
      <c r="M95" s="99"/>
      <c r="N95" s="99"/>
    </row>
    <row r="96" spans="1:14" s="115" customFormat="1" ht="33" customHeight="1" x14ac:dyDescent="0.2">
      <c r="A96" s="90">
        <v>321</v>
      </c>
      <c r="B96" s="92">
        <v>2954</v>
      </c>
      <c r="C96" s="93">
        <v>45011</v>
      </c>
      <c r="D96" s="94">
        <v>10438</v>
      </c>
      <c r="E96" s="95" t="s">
        <v>432</v>
      </c>
      <c r="F96" s="95" t="s">
        <v>440</v>
      </c>
      <c r="G96" s="95"/>
      <c r="H96" s="95" t="s">
        <v>434</v>
      </c>
      <c r="I96" s="95">
        <v>300048369800003</v>
      </c>
      <c r="J96" s="97">
        <v>26629.5</v>
      </c>
      <c r="K96" s="99"/>
      <c r="L96" s="99"/>
      <c r="M96" s="99"/>
      <c r="N96" s="99"/>
    </row>
    <row r="97" spans="1:14" s="115" customFormat="1" ht="33" customHeight="1" x14ac:dyDescent="0.2">
      <c r="A97" s="90">
        <v>322</v>
      </c>
      <c r="B97" s="92">
        <v>2954</v>
      </c>
      <c r="C97" s="93">
        <v>45011</v>
      </c>
      <c r="D97" s="94">
        <v>10439</v>
      </c>
      <c r="E97" s="95" t="s">
        <v>445</v>
      </c>
      <c r="F97" s="95" t="s">
        <v>440</v>
      </c>
      <c r="G97" s="95"/>
      <c r="H97" s="95" t="s">
        <v>434</v>
      </c>
      <c r="I97" s="95">
        <v>310173933400003</v>
      </c>
      <c r="J97" s="97">
        <v>4454.3500000000004</v>
      </c>
      <c r="K97" s="99"/>
      <c r="L97" s="99"/>
      <c r="M97" s="99"/>
      <c r="N97" s="99"/>
    </row>
    <row r="98" spans="1:14" s="115" customFormat="1" ht="33" customHeight="1" x14ac:dyDescent="0.2">
      <c r="A98" s="90">
        <v>323</v>
      </c>
      <c r="B98" s="92">
        <v>2954</v>
      </c>
      <c r="C98" s="93">
        <v>45011</v>
      </c>
      <c r="D98" s="94">
        <v>10440</v>
      </c>
      <c r="E98" s="95" t="s">
        <v>445</v>
      </c>
      <c r="F98" s="95" t="s">
        <v>440</v>
      </c>
      <c r="G98" s="95"/>
      <c r="H98" s="95" t="s">
        <v>434</v>
      </c>
      <c r="I98" s="95">
        <v>310173933400003</v>
      </c>
      <c r="J98" s="97">
        <v>1309.58</v>
      </c>
      <c r="K98" s="99"/>
      <c r="L98" s="99"/>
      <c r="M98" s="99"/>
      <c r="N98" s="99"/>
    </row>
    <row r="99" spans="1:14" s="115" customFormat="1" ht="33" customHeight="1" x14ac:dyDescent="0.2">
      <c r="A99" s="90">
        <v>324</v>
      </c>
      <c r="B99" s="92">
        <v>2954</v>
      </c>
      <c r="C99" s="93">
        <v>45011</v>
      </c>
      <c r="D99" s="94">
        <v>10441</v>
      </c>
      <c r="E99" s="95" t="s">
        <v>445</v>
      </c>
      <c r="F99" s="95" t="s">
        <v>440</v>
      </c>
      <c r="G99" s="95"/>
      <c r="H99" s="95" t="s">
        <v>434</v>
      </c>
      <c r="I99" s="95">
        <v>310173933400003</v>
      </c>
      <c r="J99" s="97">
        <v>3179.83</v>
      </c>
      <c r="K99" s="99"/>
      <c r="L99" s="99"/>
      <c r="M99" s="99"/>
      <c r="N99" s="99"/>
    </row>
    <row r="100" spans="1:14" s="115" customFormat="1" ht="33" customHeight="1" x14ac:dyDescent="0.2">
      <c r="A100" s="90">
        <v>51</v>
      </c>
      <c r="B100" s="94">
        <v>2980</v>
      </c>
      <c r="C100" s="93">
        <v>45013</v>
      </c>
      <c r="D100" s="94">
        <v>334</v>
      </c>
      <c r="E100" s="184" t="s">
        <v>248</v>
      </c>
      <c r="F100" s="100" t="s">
        <v>308</v>
      </c>
      <c r="G100" s="100">
        <v>10168</v>
      </c>
      <c r="H100" s="96">
        <v>7</v>
      </c>
      <c r="I100" s="95">
        <v>300504388500003</v>
      </c>
      <c r="J100" s="97">
        <v>77338.34</v>
      </c>
      <c r="K100" s="99"/>
      <c r="L100" s="99">
        <v>0</v>
      </c>
      <c r="M100" s="99">
        <v>3866.92</v>
      </c>
      <c r="N100" s="99"/>
    </row>
    <row r="101" spans="1:14" s="115" customFormat="1" ht="33" customHeight="1" x14ac:dyDescent="0.2">
      <c r="A101" s="90">
        <v>52</v>
      </c>
      <c r="B101" s="94">
        <v>2981</v>
      </c>
      <c r="C101" s="93">
        <v>45013</v>
      </c>
      <c r="D101" s="94">
        <v>335</v>
      </c>
      <c r="E101" s="184" t="s">
        <v>248</v>
      </c>
      <c r="F101" s="100" t="s">
        <v>308</v>
      </c>
      <c r="G101" s="100">
        <v>10168</v>
      </c>
      <c r="H101" s="96">
        <v>8</v>
      </c>
      <c r="I101" s="95">
        <v>300504388500003</v>
      </c>
      <c r="J101" s="97">
        <v>131695.20000000001</v>
      </c>
      <c r="K101" s="98"/>
      <c r="L101" s="99">
        <v>0</v>
      </c>
      <c r="M101" s="99">
        <v>6584.76</v>
      </c>
      <c r="N101" s="99"/>
    </row>
    <row r="102" spans="1:14" s="115" customFormat="1" ht="33" customHeight="1" x14ac:dyDescent="0.2">
      <c r="A102" s="90">
        <v>489</v>
      </c>
      <c r="B102" s="92">
        <v>3285</v>
      </c>
      <c r="C102" s="93">
        <v>45013</v>
      </c>
      <c r="D102" s="92">
        <v>92</v>
      </c>
      <c r="E102" s="95" t="s">
        <v>221</v>
      </c>
      <c r="F102" s="100" t="s">
        <v>493</v>
      </c>
      <c r="G102" s="100"/>
      <c r="H102" s="143" t="s">
        <v>485</v>
      </c>
      <c r="I102" s="95">
        <v>310999616600003</v>
      </c>
      <c r="J102" s="97">
        <v>86956.52</v>
      </c>
      <c r="K102" s="99"/>
      <c r="L102" s="99"/>
      <c r="M102" s="99"/>
      <c r="N102" s="99"/>
    </row>
    <row r="103" spans="1:14" s="115" customFormat="1" ht="33" customHeight="1" x14ac:dyDescent="0.2">
      <c r="A103" s="90">
        <v>490</v>
      </c>
      <c r="B103" s="92">
        <v>3285</v>
      </c>
      <c r="C103" s="93">
        <v>45013</v>
      </c>
      <c r="D103" s="92">
        <v>93</v>
      </c>
      <c r="E103" s="95" t="s">
        <v>221</v>
      </c>
      <c r="F103" s="100" t="s">
        <v>493</v>
      </c>
      <c r="G103" s="95"/>
      <c r="H103" s="143" t="s">
        <v>485</v>
      </c>
      <c r="I103" s="95">
        <v>310999616600003</v>
      </c>
      <c r="J103" s="97">
        <v>45000</v>
      </c>
      <c r="K103" s="99"/>
      <c r="L103" s="99"/>
      <c r="M103" s="99"/>
      <c r="N103" s="99"/>
    </row>
    <row r="104" spans="1:14" s="115" customFormat="1" ht="33" customHeight="1" x14ac:dyDescent="0.2">
      <c r="A104" s="90">
        <v>203</v>
      </c>
      <c r="B104" s="124">
        <v>12142</v>
      </c>
      <c r="C104" s="125">
        <v>45014</v>
      </c>
      <c r="D104" s="126">
        <v>482</v>
      </c>
      <c r="E104" s="109" t="s">
        <v>209</v>
      </c>
      <c r="F104" s="110" t="s">
        <v>402</v>
      </c>
      <c r="G104" s="110">
        <v>10243</v>
      </c>
      <c r="H104" s="110">
        <v>1</v>
      </c>
      <c r="I104" s="109">
        <v>300056271710003</v>
      </c>
      <c r="J104" s="112">
        <v>303904</v>
      </c>
      <c r="K104" s="113"/>
      <c r="L104" s="127">
        <v>151952</v>
      </c>
      <c r="M104" s="127"/>
      <c r="N104" s="127"/>
    </row>
    <row r="105" spans="1:14" s="115" customFormat="1" ht="33" customHeight="1" x14ac:dyDescent="0.2">
      <c r="A105" s="90">
        <v>49</v>
      </c>
      <c r="B105" s="94">
        <v>3230</v>
      </c>
      <c r="C105" s="93">
        <v>45015</v>
      </c>
      <c r="D105" s="94">
        <v>332</v>
      </c>
      <c r="E105" s="95" t="s">
        <v>257</v>
      </c>
      <c r="F105" s="95" t="s">
        <v>306</v>
      </c>
      <c r="G105" s="95">
        <v>10138</v>
      </c>
      <c r="H105" s="96">
        <v>24</v>
      </c>
      <c r="I105" s="95">
        <v>300047377500003</v>
      </c>
      <c r="J105" s="97">
        <v>51107.4</v>
      </c>
      <c r="K105" s="98">
        <v>10221.48</v>
      </c>
      <c r="L105" s="99">
        <v>0</v>
      </c>
      <c r="M105" s="99">
        <v>5110.74</v>
      </c>
      <c r="N105" s="99"/>
    </row>
    <row r="106" spans="1:14" s="115" customFormat="1" ht="33" customHeight="1" x14ac:dyDescent="0.2">
      <c r="A106" s="90">
        <v>54</v>
      </c>
      <c r="B106" s="92">
        <v>3026</v>
      </c>
      <c r="C106" s="93">
        <v>45015</v>
      </c>
      <c r="D106" s="94">
        <v>337</v>
      </c>
      <c r="E106" s="95" t="s">
        <v>309</v>
      </c>
      <c r="F106" s="95" t="s">
        <v>310</v>
      </c>
      <c r="G106" s="95">
        <v>10160</v>
      </c>
      <c r="H106" s="96">
        <v>9</v>
      </c>
      <c r="I106" s="95">
        <v>301177565100003</v>
      </c>
      <c r="J106" s="97">
        <v>18395.62</v>
      </c>
      <c r="K106" s="98"/>
      <c r="L106" s="99">
        <v>1839.56</v>
      </c>
      <c r="M106" s="99">
        <v>919.78</v>
      </c>
      <c r="N106" s="99"/>
    </row>
    <row r="107" spans="1:14" s="115" customFormat="1" ht="33" customHeight="1" x14ac:dyDescent="0.2">
      <c r="A107" s="90">
        <v>55</v>
      </c>
      <c r="B107" s="92">
        <v>3217</v>
      </c>
      <c r="C107" s="93">
        <v>45015</v>
      </c>
      <c r="D107" s="94">
        <v>338</v>
      </c>
      <c r="E107" s="95" t="s">
        <v>279</v>
      </c>
      <c r="F107" s="95" t="s">
        <v>280</v>
      </c>
      <c r="G107" s="95">
        <v>10203</v>
      </c>
      <c r="H107" s="96">
        <v>5</v>
      </c>
      <c r="I107" s="95">
        <v>300250051100003</v>
      </c>
      <c r="J107" s="97">
        <v>281831.40000000002</v>
      </c>
      <c r="K107" s="98"/>
      <c r="L107" s="99">
        <v>140915.70000000001</v>
      </c>
      <c r="M107" s="99">
        <v>28183.14</v>
      </c>
      <c r="N107" s="99"/>
    </row>
    <row r="108" spans="1:14" s="115" customFormat="1" ht="33" customHeight="1" x14ac:dyDescent="0.2">
      <c r="A108" s="90">
        <v>56</v>
      </c>
      <c r="B108" s="92">
        <v>3218</v>
      </c>
      <c r="C108" s="93">
        <v>45015</v>
      </c>
      <c r="D108" s="94">
        <v>339</v>
      </c>
      <c r="E108" s="95" t="s">
        <v>279</v>
      </c>
      <c r="F108" s="95" t="s">
        <v>280</v>
      </c>
      <c r="G108" s="95">
        <v>10203</v>
      </c>
      <c r="H108" s="96">
        <v>5</v>
      </c>
      <c r="I108" s="95">
        <v>300250051100003</v>
      </c>
      <c r="J108" s="97">
        <v>705407.74</v>
      </c>
      <c r="K108" s="98"/>
      <c r="L108" s="99">
        <v>352703.87</v>
      </c>
      <c r="M108" s="99">
        <v>70540.77</v>
      </c>
      <c r="N108" s="99"/>
    </row>
    <row r="109" spans="1:14" s="115" customFormat="1" ht="33" customHeight="1" x14ac:dyDescent="0.2">
      <c r="A109" s="90">
        <v>57</v>
      </c>
      <c r="B109" s="92">
        <v>3229</v>
      </c>
      <c r="C109" s="93">
        <v>45015</v>
      </c>
      <c r="D109" s="94">
        <v>340</v>
      </c>
      <c r="E109" s="95" t="s">
        <v>219</v>
      </c>
      <c r="F109" s="100" t="s">
        <v>311</v>
      </c>
      <c r="G109" s="100">
        <v>10129</v>
      </c>
      <c r="H109" s="96">
        <v>14</v>
      </c>
      <c r="I109" s="95">
        <v>300055239410003</v>
      </c>
      <c r="J109" s="97">
        <v>1027779.9</v>
      </c>
      <c r="K109" s="98">
        <v>26477.03</v>
      </c>
      <c r="L109" s="99">
        <v>0</v>
      </c>
      <c r="M109" s="99">
        <v>102777.99</v>
      </c>
      <c r="N109" s="99">
        <v>365230.8</v>
      </c>
    </row>
    <row r="110" spans="1:14" s="115" customFormat="1" ht="33" customHeight="1" x14ac:dyDescent="0.2">
      <c r="A110" s="90">
        <v>58</v>
      </c>
      <c r="B110" s="92">
        <v>3786</v>
      </c>
      <c r="C110" s="93">
        <v>45015</v>
      </c>
      <c r="D110" s="105">
        <v>341</v>
      </c>
      <c r="E110" s="95" t="s">
        <v>257</v>
      </c>
      <c r="F110" s="100" t="s">
        <v>312</v>
      </c>
      <c r="G110" s="100">
        <v>10138</v>
      </c>
      <c r="H110" s="96">
        <v>11</v>
      </c>
      <c r="I110" s="95">
        <v>300047377500003</v>
      </c>
      <c r="J110" s="97">
        <v>312663.28999999998</v>
      </c>
      <c r="K110" s="98">
        <v>62532.66</v>
      </c>
      <c r="L110" s="99">
        <v>0</v>
      </c>
      <c r="M110" s="99">
        <v>31266.33</v>
      </c>
      <c r="N110" s="99"/>
    </row>
    <row r="111" spans="1:14" s="115" customFormat="1" ht="33" customHeight="1" x14ac:dyDescent="0.2">
      <c r="A111" s="90">
        <v>59</v>
      </c>
      <c r="B111" s="92">
        <v>3788</v>
      </c>
      <c r="C111" s="93">
        <v>45015</v>
      </c>
      <c r="D111" s="105">
        <v>342</v>
      </c>
      <c r="E111" s="95" t="s">
        <v>257</v>
      </c>
      <c r="F111" s="100" t="s">
        <v>312</v>
      </c>
      <c r="G111" s="100">
        <v>10138</v>
      </c>
      <c r="H111" s="96">
        <v>1</v>
      </c>
      <c r="I111" s="95">
        <v>300047377500003</v>
      </c>
      <c r="J111" s="97">
        <v>41545</v>
      </c>
      <c r="K111" s="98">
        <v>0</v>
      </c>
      <c r="L111" s="99">
        <v>0</v>
      </c>
      <c r="M111" s="99">
        <v>4154.5</v>
      </c>
      <c r="N111" s="99"/>
    </row>
    <row r="112" spans="1:14" s="115" customFormat="1" ht="33" customHeight="1" x14ac:dyDescent="0.2">
      <c r="A112" s="90">
        <v>60</v>
      </c>
      <c r="B112" s="92">
        <v>3199</v>
      </c>
      <c r="C112" s="93">
        <v>45015</v>
      </c>
      <c r="D112" s="94">
        <v>343</v>
      </c>
      <c r="E112" s="95" t="s">
        <v>279</v>
      </c>
      <c r="F112" s="95" t="s">
        <v>313</v>
      </c>
      <c r="G112" s="95">
        <v>10163</v>
      </c>
      <c r="H112" s="96">
        <v>3</v>
      </c>
      <c r="I112" s="95">
        <v>300250051100003</v>
      </c>
      <c r="J112" s="97">
        <v>27954.84</v>
      </c>
      <c r="K112" s="98"/>
      <c r="L112" s="99">
        <v>0</v>
      </c>
      <c r="M112" s="99"/>
      <c r="N112" s="99"/>
    </row>
    <row r="113" spans="1:14" s="115" customFormat="1" ht="33" customHeight="1" x14ac:dyDescent="0.2">
      <c r="A113" s="90">
        <v>61</v>
      </c>
      <c r="B113" s="92">
        <v>3200</v>
      </c>
      <c r="C113" s="93">
        <v>45015</v>
      </c>
      <c r="D113" s="94">
        <v>344</v>
      </c>
      <c r="E113" s="95" t="s">
        <v>279</v>
      </c>
      <c r="F113" s="95" t="s">
        <v>313</v>
      </c>
      <c r="G113" s="95">
        <v>10163</v>
      </c>
      <c r="H113" s="96">
        <v>2</v>
      </c>
      <c r="I113" s="95">
        <v>300250051100003</v>
      </c>
      <c r="J113" s="97">
        <v>27000</v>
      </c>
      <c r="K113" s="98"/>
      <c r="L113" s="99">
        <v>0</v>
      </c>
      <c r="M113" s="99">
        <v>0</v>
      </c>
      <c r="N113" s="99"/>
    </row>
    <row r="114" spans="1:14" s="115" customFormat="1" ht="33" customHeight="1" x14ac:dyDescent="0.2">
      <c r="A114" s="90">
        <v>62</v>
      </c>
      <c r="B114" s="92">
        <v>3201</v>
      </c>
      <c r="C114" s="93">
        <v>45015</v>
      </c>
      <c r="D114" s="94">
        <v>345</v>
      </c>
      <c r="E114" s="95" t="s">
        <v>279</v>
      </c>
      <c r="F114" s="95" t="s">
        <v>313</v>
      </c>
      <c r="G114" s="95">
        <v>10163</v>
      </c>
      <c r="H114" s="96">
        <v>2</v>
      </c>
      <c r="I114" s="95">
        <v>300250051100003</v>
      </c>
      <c r="J114" s="97">
        <v>3495.97</v>
      </c>
      <c r="K114" s="98"/>
      <c r="L114" s="99">
        <v>0</v>
      </c>
      <c r="M114" s="99"/>
      <c r="N114" s="99"/>
    </row>
    <row r="115" spans="1:14" s="115" customFormat="1" ht="33" customHeight="1" x14ac:dyDescent="0.2">
      <c r="A115" s="90">
        <v>63</v>
      </c>
      <c r="B115" s="92">
        <v>3202</v>
      </c>
      <c r="C115" s="93">
        <v>45015</v>
      </c>
      <c r="D115" s="94">
        <v>346</v>
      </c>
      <c r="E115" s="95" t="s">
        <v>279</v>
      </c>
      <c r="F115" s="95" t="s">
        <v>313</v>
      </c>
      <c r="G115" s="95">
        <v>10163</v>
      </c>
      <c r="H115" s="96">
        <v>1</v>
      </c>
      <c r="I115" s="95">
        <v>300250051100003</v>
      </c>
      <c r="J115" s="97">
        <v>44874</v>
      </c>
      <c r="K115" s="98"/>
      <c r="L115" s="99">
        <v>0</v>
      </c>
      <c r="M115" s="99"/>
      <c r="N115" s="99"/>
    </row>
    <row r="116" spans="1:14" s="115" customFormat="1" ht="33" customHeight="1" x14ac:dyDescent="0.2">
      <c r="A116" s="90">
        <v>64</v>
      </c>
      <c r="B116" s="92">
        <v>3203</v>
      </c>
      <c r="C116" s="93">
        <v>45015</v>
      </c>
      <c r="D116" s="94">
        <v>347</v>
      </c>
      <c r="E116" s="95" t="s">
        <v>279</v>
      </c>
      <c r="F116" s="95" t="s">
        <v>313</v>
      </c>
      <c r="G116" s="95">
        <v>10163</v>
      </c>
      <c r="H116" s="96">
        <v>1</v>
      </c>
      <c r="I116" s="95">
        <v>300250051100003</v>
      </c>
      <c r="J116" s="97">
        <v>26210.7</v>
      </c>
      <c r="K116" s="98"/>
      <c r="L116" s="99">
        <v>0</v>
      </c>
      <c r="M116" s="99"/>
      <c r="N116" s="99"/>
    </row>
    <row r="117" spans="1:14" s="115" customFormat="1" ht="33" customHeight="1" x14ac:dyDescent="0.2">
      <c r="A117" s="90">
        <v>65</v>
      </c>
      <c r="B117" s="92">
        <v>3204</v>
      </c>
      <c r="C117" s="93">
        <v>45015</v>
      </c>
      <c r="D117" s="94">
        <v>348</v>
      </c>
      <c r="E117" s="95" t="s">
        <v>279</v>
      </c>
      <c r="F117" s="95" t="s">
        <v>313</v>
      </c>
      <c r="G117" s="95">
        <v>10163</v>
      </c>
      <c r="H117" s="96">
        <v>1</v>
      </c>
      <c r="I117" s="95">
        <v>300250051100003</v>
      </c>
      <c r="J117" s="97">
        <v>21371.4</v>
      </c>
      <c r="K117" s="98"/>
      <c r="L117" s="99">
        <v>0</v>
      </c>
      <c r="M117" s="99"/>
      <c r="N117" s="99"/>
    </row>
    <row r="118" spans="1:14" s="115" customFormat="1" ht="33" customHeight="1" x14ac:dyDescent="0.2">
      <c r="A118" s="90">
        <v>66</v>
      </c>
      <c r="B118" s="92">
        <v>3205</v>
      </c>
      <c r="C118" s="93">
        <v>45015</v>
      </c>
      <c r="D118" s="94">
        <v>349</v>
      </c>
      <c r="E118" s="95" t="s">
        <v>279</v>
      </c>
      <c r="F118" s="95" t="s">
        <v>313</v>
      </c>
      <c r="G118" s="95">
        <v>10163</v>
      </c>
      <c r="H118" s="96">
        <v>1</v>
      </c>
      <c r="I118" s="95">
        <v>300250051100003</v>
      </c>
      <c r="J118" s="97">
        <v>106642</v>
      </c>
      <c r="K118" s="98"/>
      <c r="L118" s="99">
        <v>0</v>
      </c>
      <c r="M118" s="99"/>
      <c r="N118" s="99"/>
    </row>
    <row r="119" spans="1:14" s="115" customFormat="1" ht="33" customHeight="1" x14ac:dyDescent="0.2">
      <c r="A119" s="90">
        <v>67</v>
      </c>
      <c r="B119" s="92">
        <v>3206</v>
      </c>
      <c r="C119" s="93">
        <v>45015</v>
      </c>
      <c r="D119" s="94">
        <v>350</v>
      </c>
      <c r="E119" s="95" t="s">
        <v>279</v>
      </c>
      <c r="F119" s="95" t="s">
        <v>313</v>
      </c>
      <c r="G119" s="95">
        <v>10163</v>
      </c>
      <c r="H119" s="96">
        <v>6</v>
      </c>
      <c r="I119" s="95">
        <v>300250051100003</v>
      </c>
      <c r="J119" s="97">
        <v>8067.67</v>
      </c>
      <c r="K119" s="98"/>
      <c r="L119" s="99">
        <v>0</v>
      </c>
      <c r="M119" s="99"/>
      <c r="N119" s="99"/>
    </row>
    <row r="120" spans="1:14" s="115" customFormat="1" ht="33" customHeight="1" x14ac:dyDescent="0.2">
      <c r="A120" s="90">
        <v>68</v>
      </c>
      <c r="B120" s="92">
        <v>3207</v>
      </c>
      <c r="C120" s="93">
        <v>45015</v>
      </c>
      <c r="D120" s="94">
        <v>351</v>
      </c>
      <c r="E120" s="95" t="s">
        <v>279</v>
      </c>
      <c r="F120" s="95" t="s">
        <v>313</v>
      </c>
      <c r="G120" s="95">
        <v>10163</v>
      </c>
      <c r="H120" s="96">
        <v>12</v>
      </c>
      <c r="I120" s="95">
        <v>300250051100003</v>
      </c>
      <c r="J120" s="97">
        <v>54212.36</v>
      </c>
      <c r="K120" s="98"/>
      <c r="L120" s="99">
        <v>0</v>
      </c>
      <c r="M120" s="99"/>
      <c r="N120" s="99"/>
    </row>
    <row r="121" spans="1:14" s="115" customFormat="1" ht="33" customHeight="1" x14ac:dyDescent="0.2">
      <c r="A121" s="90">
        <v>69</v>
      </c>
      <c r="B121" s="92">
        <v>3214</v>
      </c>
      <c r="C121" s="93">
        <v>45015</v>
      </c>
      <c r="D121" s="94">
        <v>352</v>
      </c>
      <c r="E121" s="95" t="s">
        <v>257</v>
      </c>
      <c r="F121" s="95" t="s">
        <v>314</v>
      </c>
      <c r="G121" s="95">
        <v>10077</v>
      </c>
      <c r="H121" s="96">
        <v>11</v>
      </c>
      <c r="I121" s="95">
        <v>300047377500003</v>
      </c>
      <c r="J121" s="97">
        <v>363973.1</v>
      </c>
      <c r="K121" s="98">
        <v>72794.62</v>
      </c>
      <c r="L121" s="99">
        <v>0</v>
      </c>
      <c r="M121" s="99">
        <v>36397.31</v>
      </c>
      <c r="N121" s="99"/>
    </row>
    <row r="122" spans="1:14" s="115" customFormat="1" ht="33" customHeight="1" x14ac:dyDescent="0.2">
      <c r="A122" s="90">
        <v>70</v>
      </c>
      <c r="B122" s="92">
        <v>3220</v>
      </c>
      <c r="C122" s="93">
        <v>45015</v>
      </c>
      <c r="D122" s="94">
        <v>353</v>
      </c>
      <c r="E122" s="95" t="s">
        <v>304</v>
      </c>
      <c r="F122" s="100" t="s">
        <v>305</v>
      </c>
      <c r="G122" s="100">
        <v>10237</v>
      </c>
      <c r="H122" s="96">
        <v>2</v>
      </c>
      <c r="I122" s="95">
        <v>310931006900003</v>
      </c>
      <c r="J122" s="97">
        <v>653950</v>
      </c>
      <c r="K122" s="98"/>
      <c r="L122" s="99">
        <v>0</v>
      </c>
      <c r="M122" s="99"/>
      <c r="N122" s="99"/>
    </row>
    <row r="123" spans="1:14" s="115" customFormat="1" ht="33" customHeight="1" x14ac:dyDescent="0.2">
      <c r="A123" s="90">
        <v>71</v>
      </c>
      <c r="B123" s="92">
        <v>3788</v>
      </c>
      <c r="C123" s="93">
        <v>45015</v>
      </c>
      <c r="D123" s="94">
        <v>354</v>
      </c>
      <c r="E123" s="95" t="s">
        <v>315</v>
      </c>
      <c r="F123" s="100" t="s">
        <v>316</v>
      </c>
      <c r="G123" s="100">
        <v>10134</v>
      </c>
      <c r="H123" s="96">
        <v>11</v>
      </c>
      <c r="I123" s="95">
        <v>300951375300003</v>
      </c>
      <c r="J123" s="97">
        <v>886234.1</v>
      </c>
      <c r="K123" s="98">
        <v>221558.53</v>
      </c>
      <c r="L123" s="99">
        <v>0</v>
      </c>
      <c r="M123" s="99">
        <v>177246.82</v>
      </c>
      <c r="N123" s="99"/>
    </row>
    <row r="124" spans="1:14" s="115" customFormat="1" ht="33" customHeight="1" x14ac:dyDescent="0.2">
      <c r="A124" s="90">
        <v>274</v>
      </c>
      <c r="B124" s="137">
        <v>3789</v>
      </c>
      <c r="C124" s="138">
        <v>45015</v>
      </c>
      <c r="D124" s="137">
        <v>45</v>
      </c>
      <c r="E124" s="139" t="s">
        <v>257</v>
      </c>
      <c r="F124" s="139" t="s">
        <v>312</v>
      </c>
      <c r="G124" s="139">
        <v>10138</v>
      </c>
      <c r="H124" s="139" t="s">
        <v>423</v>
      </c>
      <c r="I124" s="139">
        <v>300047377500003</v>
      </c>
      <c r="J124" s="141">
        <v>-1437.84</v>
      </c>
      <c r="K124" s="141"/>
      <c r="L124" s="142">
        <v>0</v>
      </c>
      <c r="M124" s="142"/>
      <c r="N124" s="142"/>
    </row>
    <row r="125" spans="1:14" s="115" customFormat="1" ht="33" customHeight="1" x14ac:dyDescent="0.2">
      <c r="A125" s="90">
        <v>275</v>
      </c>
      <c r="B125" s="137">
        <v>3310</v>
      </c>
      <c r="C125" s="138">
        <v>45015</v>
      </c>
      <c r="D125" s="137">
        <v>46</v>
      </c>
      <c r="E125" s="139" t="s">
        <v>248</v>
      </c>
      <c r="F125" s="139" t="s">
        <v>308</v>
      </c>
      <c r="G125" s="139">
        <v>10168</v>
      </c>
      <c r="H125" s="139" t="s">
        <v>422</v>
      </c>
      <c r="I125" s="139">
        <v>300504388500003</v>
      </c>
      <c r="J125" s="141"/>
      <c r="K125" s="141"/>
      <c r="L125" s="142">
        <v>36353.660000000003</v>
      </c>
      <c r="M125" s="142"/>
      <c r="N125" s="142"/>
    </row>
    <row r="126" spans="1:14" s="115" customFormat="1" ht="33" customHeight="1" x14ac:dyDescent="0.2">
      <c r="A126" s="90">
        <v>276</v>
      </c>
      <c r="B126" s="137">
        <v>3311</v>
      </c>
      <c r="C126" s="138">
        <v>45015</v>
      </c>
      <c r="D126" s="137">
        <v>47</v>
      </c>
      <c r="E126" s="139" t="s">
        <v>257</v>
      </c>
      <c r="F126" s="139" t="s">
        <v>426</v>
      </c>
      <c r="G126" s="139">
        <v>10138</v>
      </c>
      <c r="H126" s="139" t="s">
        <v>423</v>
      </c>
      <c r="I126" s="139">
        <v>300047377500003</v>
      </c>
      <c r="J126" s="141">
        <v>-10700</v>
      </c>
      <c r="K126" s="141"/>
      <c r="L126" s="142">
        <v>0</v>
      </c>
      <c r="M126" s="142">
        <v>-1070</v>
      </c>
      <c r="N126" s="142"/>
    </row>
    <row r="127" spans="1:14" s="115" customFormat="1" ht="33" customHeight="1" x14ac:dyDescent="0.2">
      <c r="A127" s="90">
        <v>325</v>
      </c>
      <c r="B127" s="92">
        <v>3198</v>
      </c>
      <c r="C127" s="93">
        <v>45015</v>
      </c>
      <c r="D127" s="94">
        <v>10442</v>
      </c>
      <c r="E127" s="95" t="s">
        <v>435</v>
      </c>
      <c r="F127" s="95" t="s">
        <v>440</v>
      </c>
      <c r="G127" s="95"/>
      <c r="H127" s="95" t="s">
        <v>434</v>
      </c>
      <c r="I127" s="95"/>
      <c r="J127" s="97">
        <v>1000</v>
      </c>
      <c r="K127" s="99"/>
      <c r="L127" s="99"/>
      <c r="M127" s="99"/>
      <c r="N127" s="99"/>
    </row>
    <row r="128" spans="1:14" s="115" customFormat="1" ht="33" customHeight="1" x14ac:dyDescent="0.2">
      <c r="A128" s="90">
        <v>326</v>
      </c>
      <c r="B128" s="92">
        <v>3198</v>
      </c>
      <c r="C128" s="93">
        <v>45015</v>
      </c>
      <c r="D128" s="94">
        <v>10443</v>
      </c>
      <c r="E128" s="95" t="s">
        <v>435</v>
      </c>
      <c r="F128" s="95" t="s">
        <v>440</v>
      </c>
      <c r="G128" s="95"/>
      <c r="H128" s="95" t="s">
        <v>434</v>
      </c>
      <c r="I128" s="95"/>
      <c r="J128" s="97">
        <v>1297.1099999999999</v>
      </c>
      <c r="K128" s="99"/>
      <c r="L128" s="99"/>
      <c r="M128" s="99"/>
      <c r="N128" s="99"/>
    </row>
    <row r="129" spans="1:14" s="115" customFormat="1" ht="33" customHeight="1" x14ac:dyDescent="0.2">
      <c r="A129" s="90">
        <v>327</v>
      </c>
      <c r="B129" s="92">
        <v>3198</v>
      </c>
      <c r="C129" s="93">
        <v>45015</v>
      </c>
      <c r="D129" s="94">
        <v>10444</v>
      </c>
      <c r="E129" s="95" t="s">
        <v>435</v>
      </c>
      <c r="F129" s="95" t="s">
        <v>440</v>
      </c>
      <c r="G129" s="95"/>
      <c r="H129" s="95" t="s">
        <v>434</v>
      </c>
      <c r="I129" s="95"/>
      <c r="J129" s="97">
        <v>1388.7</v>
      </c>
      <c r="K129" s="99"/>
      <c r="L129" s="99"/>
      <c r="M129" s="99"/>
      <c r="N129" s="99"/>
    </row>
    <row r="130" spans="1:14" s="115" customFormat="1" ht="33" customHeight="1" x14ac:dyDescent="0.2">
      <c r="A130" s="90">
        <v>79</v>
      </c>
      <c r="B130" s="106">
        <v>4413</v>
      </c>
      <c r="C130" s="107">
        <v>45017</v>
      </c>
      <c r="D130" s="108">
        <v>362</v>
      </c>
      <c r="E130" s="109" t="s">
        <v>304</v>
      </c>
      <c r="F130" s="110" t="s">
        <v>305</v>
      </c>
      <c r="G130" s="110">
        <v>10237</v>
      </c>
      <c r="H130" s="110">
        <v>4</v>
      </c>
      <c r="I130" s="109">
        <v>310931006900003</v>
      </c>
      <c r="J130" s="112">
        <v>371700</v>
      </c>
      <c r="K130" s="113"/>
      <c r="L130" s="114">
        <v>0</v>
      </c>
      <c r="M130" s="114">
        <v>0</v>
      </c>
      <c r="N130" s="114"/>
    </row>
    <row r="131" spans="1:14" s="115" customFormat="1" ht="33" customHeight="1" x14ac:dyDescent="0.2">
      <c r="A131" s="90">
        <v>83</v>
      </c>
      <c r="B131" s="106">
        <v>4681</v>
      </c>
      <c r="C131" s="107">
        <v>45017</v>
      </c>
      <c r="D131" s="108">
        <v>366</v>
      </c>
      <c r="E131" s="109" t="s">
        <v>326</v>
      </c>
      <c r="F131" s="110" t="s">
        <v>327</v>
      </c>
      <c r="G131" s="110">
        <v>10229</v>
      </c>
      <c r="H131" s="110">
        <v>1</v>
      </c>
      <c r="I131" s="109">
        <v>310223264755003</v>
      </c>
      <c r="J131" s="112">
        <v>234012</v>
      </c>
      <c r="K131" s="113"/>
      <c r="L131" s="114">
        <v>0</v>
      </c>
      <c r="M131" s="114">
        <v>0</v>
      </c>
      <c r="N131" s="114"/>
    </row>
    <row r="132" spans="1:14" s="115" customFormat="1" ht="33" customHeight="1" x14ac:dyDescent="0.2">
      <c r="A132" s="90">
        <v>328</v>
      </c>
      <c r="B132" s="106">
        <v>3258</v>
      </c>
      <c r="C132" s="107">
        <v>45019</v>
      </c>
      <c r="D132" s="108">
        <v>10445</v>
      </c>
      <c r="E132" s="109" t="s">
        <v>446</v>
      </c>
      <c r="F132" s="109" t="s">
        <v>440</v>
      </c>
      <c r="G132" s="109"/>
      <c r="H132" s="95" t="s">
        <v>434</v>
      </c>
      <c r="I132" s="109"/>
      <c r="J132" s="112">
        <v>5389.09</v>
      </c>
      <c r="K132" s="114"/>
      <c r="L132" s="114"/>
      <c r="M132" s="114"/>
      <c r="N132" s="114"/>
    </row>
    <row r="133" spans="1:14" s="115" customFormat="1" ht="33" customHeight="1" x14ac:dyDescent="0.2">
      <c r="A133" s="90">
        <v>329</v>
      </c>
      <c r="B133" s="106">
        <v>3258</v>
      </c>
      <c r="C133" s="107">
        <v>45019</v>
      </c>
      <c r="D133" s="108">
        <v>10446</v>
      </c>
      <c r="E133" s="109" t="s">
        <v>446</v>
      </c>
      <c r="F133" s="109" t="s">
        <v>440</v>
      </c>
      <c r="G133" s="109"/>
      <c r="H133" s="95" t="s">
        <v>434</v>
      </c>
      <c r="I133" s="109"/>
      <c r="J133" s="112">
        <v>3716.51</v>
      </c>
      <c r="K133" s="114"/>
      <c r="L133" s="114"/>
      <c r="M133" s="114"/>
      <c r="N133" s="114"/>
    </row>
    <row r="134" spans="1:14" s="115" customFormat="1" ht="33" customHeight="1" x14ac:dyDescent="0.2">
      <c r="A134" s="90">
        <v>330</v>
      </c>
      <c r="B134" s="106">
        <v>3258</v>
      </c>
      <c r="C134" s="107">
        <v>45019</v>
      </c>
      <c r="D134" s="108">
        <v>10447</v>
      </c>
      <c r="E134" s="109" t="s">
        <v>445</v>
      </c>
      <c r="F134" s="109" t="s">
        <v>440</v>
      </c>
      <c r="G134" s="109"/>
      <c r="H134" s="95" t="s">
        <v>434</v>
      </c>
      <c r="I134" s="109"/>
      <c r="J134" s="112">
        <v>1483.57</v>
      </c>
      <c r="K134" s="114"/>
      <c r="L134" s="114"/>
      <c r="M134" s="114"/>
      <c r="N134" s="114"/>
    </row>
    <row r="135" spans="1:14" s="115" customFormat="1" ht="33" customHeight="1" x14ac:dyDescent="0.2">
      <c r="A135" s="90">
        <v>331</v>
      </c>
      <c r="B135" s="106">
        <v>3258</v>
      </c>
      <c r="C135" s="107">
        <v>45019</v>
      </c>
      <c r="D135" s="108">
        <v>10448</v>
      </c>
      <c r="E135" s="109" t="s">
        <v>445</v>
      </c>
      <c r="F135" s="109" t="s">
        <v>440</v>
      </c>
      <c r="G135" s="109"/>
      <c r="H135" s="95" t="s">
        <v>434</v>
      </c>
      <c r="I135" s="109"/>
      <c r="J135" s="112">
        <v>1948.53</v>
      </c>
      <c r="K135" s="114"/>
      <c r="L135" s="114"/>
      <c r="M135" s="114"/>
      <c r="N135" s="114"/>
    </row>
    <row r="136" spans="1:14" s="115" customFormat="1" ht="33" customHeight="1" x14ac:dyDescent="0.2">
      <c r="A136" s="90">
        <v>332</v>
      </c>
      <c r="B136" s="106">
        <v>3258</v>
      </c>
      <c r="C136" s="107">
        <v>45019</v>
      </c>
      <c r="D136" s="108">
        <v>10449</v>
      </c>
      <c r="E136" s="109" t="s">
        <v>447</v>
      </c>
      <c r="F136" s="109" t="s">
        <v>440</v>
      </c>
      <c r="G136" s="109"/>
      <c r="H136" s="95" t="s">
        <v>434</v>
      </c>
      <c r="I136" s="109"/>
      <c r="J136" s="112">
        <v>1173.5999999999999</v>
      </c>
      <c r="K136" s="114"/>
      <c r="L136" s="114"/>
      <c r="M136" s="114"/>
      <c r="N136" s="114"/>
    </row>
    <row r="137" spans="1:14" s="115" customFormat="1" ht="33" customHeight="1" x14ac:dyDescent="0.2">
      <c r="A137" s="90">
        <v>333</v>
      </c>
      <c r="B137" s="106">
        <v>3258</v>
      </c>
      <c r="C137" s="107">
        <v>45019</v>
      </c>
      <c r="D137" s="108">
        <v>10450</v>
      </c>
      <c r="E137" s="109" t="s">
        <v>448</v>
      </c>
      <c r="F137" s="109" t="s">
        <v>440</v>
      </c>
      <c r="G137" s="109"/>
      <c r="H137" s="95" t="s">
        <v>434</v>
      </c>
      <c r="I137" s="109"/>
      <c r="J137" s="112">
        <v>2580</v>
      </c>
      <c r="K137" s="114"/>
      <c r="L137" s="114"/>
      <c r="M137" s="114"/>
      <c r="N137" s="114"/>
    </row>
    <row r="138" spans="1:14" s="115" customFormat="1" ht="33" customHeight="1" x14ac:dyDescent="0.2">
      <c r="A138" s="90">
        <v>495</v>
      </c>
      <c r="B138" s="106">
        <v>3833</v>
      </c>
      <c r="C138" s="107">
        <v>45022</v>
      </c>
      <c r="D138" s="106">
        <v>98</v>
      </c>
      <c r="E138" s="109" t="s">
        <v>336</v>
      </c>
      <c r="F138" s="110" t="s">
        <v>337</v>
      </c>
      <c r="G138" s="110">
        <v>10234</v>
      </c>
      <c r="H138" s="144" t="s">
        <v>485</v>
      </c>
      <c r="I138" s="109">
        <v>300132067400003</v>
      </c>
      <c r="J138" s="112">
        <v>2531250.4300000002</v>
      </c>
      <c r="K138" s="114"/>
      <c r="L138" s="114"/>
      <c r="M138" s="114"/>
      <c r="N138" s="114"/>
    </row>
    <row r="139" spans="1:14" s="115" customFormat="1" ht="33" customHeight="1" x14ac:dyDescent="0.2">
      <c r="A139" s="90">
        <v>497</v>
      </c>
      <c r="B139" s="106">
        <v>3899</v>
      </c>
      <c r="C139" s="107">
        <v>45022</v>
      </c>
      <c r="D139" s="106">
        <v>100</v>
      </c>
      <c r="E139" s="109" t="s">
        <v>336</v>
      </c>
      <c r="F139" s="110" t="s">
        <v>337</v>
      </c>
      <c r="G139" s="110">
        <v>10234</v>
      </c>
      <c r="H139" s="144" t="s">
        <v>485</v>
      </c>
      <c r="I139" s="109">
        <v>300132067400003</v>
      </c>
      <c r="J139" s="112">
        <v>954901.74</v>
      </c>
      <c r="K139" s="114"/>
      <c r="L139" s="114"/>
      <c r="M139" s="114"/>
      <c r="N139" s="114"/>
    </row>
    <row r="140" spans="1:14" s="115" customFormat="1" ht="33" customHeight="1" x14ac:dyDescent="0.2">
      <c r="A140" s="90">
        <v>492</v>
      </c>
      <c r="B140" s="106">
        <v>3827</v>
      </c>
      <c r="C140" s="107">
        <v>45029</v>
      </c>
      <c r="D140" s="106">
        <v>95</v>
      </c>
      <c r="E140" s="109" t="s">
        <v>415</v>
      </c>
      <c r="F140" s="110" t="s">
        <v>416</v>
      </c>
      <c r="G140" s="110"/>
      <c r="H140" s="144" t="s">
        <v>485</v>
      </c>
      <c r="I140" s="109">
        <v>302007199700003</v>
      </c>
      <c r="J140" s="112">
        <v>88238.8</v>
      </c>
      <c r="K140" s="114"/>
      <c r="L140" s="114"/>
      <c r="M140" s="114"/>
      <c r="N140" s="114"/>
    </row>
    <row r="141" spans="1:14" s="115" customFormat="1" ht="33" customHeight="1" x14ac:dyDescent="0.2">
      <c r="A141" s="90">
        <v>72</v>
      </c>
      <c r="B141" s="106">
        <v>3684</v>
      </c>
      <c r="C141" s="107">
        <v>45033</v>
      </c>
      <c r="D141" s="108">
        <v>355</v>
      </c>
      <c r="E141" s="109" t="s">
        <v>304</v>
      </c>
      <c r="F141" s="110" t="s">
        <v>305</v>
      </c>
      <c r="G141" s="110">
        <v>10237</v>
      </c>
      <c r="H141" s="111">
        <v>3</v>
      </c>
      <c r="I141" s="109">
        <v>310931006900003</v>
      </c>
      <c r="J141" s="112">
        <v>845000</v>
      </c>
      <c r="K141" s="113"/>
      <c r="L141" s="114">
        <v>0</v>
      </c>
      <c r="M141" s="114"/>
      <c r="N141" s="114"/>
    </row>
    <row r="142" spans="1:14" s="115" customFormat="1" ht="33" customHeight="1" x14ac:dyDescent="0.2">
      <c r="A142" s="90">
        <v>334</v>
      </c>
      <c r="B142" s="106">
        <v>3677</v>
      </c>
      <c r="C142" s="107">
        <v>45033</v>
      </c>
      <c r="D142" s="108">
        <v>10451</v>
      </c>
      <c r="E142" s="109" t="s">
        <v>445</v>
      </c>
      <c r="F142" s="109" t="s">
        <v>440</v>
      </c>
      <c r="G142" s="109"/>
      <c r="H142" s="95" t="s">
        <v>434</v>
      </c>
      <c r="I142" s="109"/>
      <c r="J142" s="112">
        <v>2260.87</v>
      </c>
      <c r="K142" s="114"/>
      <c r="L142" s="114"/>
      <c r="M142" s="114"/>
      <c r="N142" s="114"/>
    </row>
    <row r="143" spans="1:14" s="115" customFormat="1" ht="33" customHeight="1" x14ac:dyDescent="0.2">
      <c r="A143" s="90">
        <v>335</v>
      </c>
      <c r="B143" s="106">
        <v>3677</v>
      </c>
      <c r="C143" s="107">
        <v>45033</v>
      </c>
      <c r="D143" s="108">
        <v>10452</v>
      </c>
      <c r="E143" s="109" t="s">
        <v>435</v>
      </c>
      <c r="F143" s="109" t="s">
        <v>440</v>
      </c>
      <c r="G143" s="109"/>
      <c r="H143" s="95" t="s">
        <v>434</v>
      </c>
      <c r="I143" s="109"/>
      <c r="J143" s="112">
        <v>786</v>
      </c>
      <c r="K143" s="114"/>
      <c r="L143" s="114"/>
      <c r="M143" s="114"/>
      <c r="N143" s="114"/>
    </row>
    <row r="144" spans="1:14" s="115" customFormat="1" ht="33" customHeight="1" x14ac:dyDescent="0.2">
      <c r="A144" s="90">
        <v>336</v>
      </c>
      <c r="B144" s="106">
        <v>3677</v>
      </c>
      <c r="C144" s="107">
        <v>45033</v>
      </c>
      <c r="D144" s="108">
        <v>10453</v>
      </c>
      <c r="E144" s="109" t="s">
        <v>435</v>
      </c>
      <c r="F144" s="109" t="s">
        <v>440</v>
      </c>
      <c r="G144" s="109"/>
      <c r="H144" s="95" t="s">
        <v>434</v>
      </c>
      <c r="I144" s="109"/>
      <c r="J144" s="112">
        <v>2521.7399999999998</v>
      </c>
      <c r="K144" s="114"/>
      <c r="L144" s="114"/>
      <c r="M144" s="114"/>
      <c r="N144" s="114"/>
    </row>
    <row r="145" spans="1:14" s="115" customFormat="1" ht="33" customHeight="1" x14ac:dyDescent="0.2">
      <c r="A145" s="90">
        <v>337</v>
      </c>
      <c r="B145" s="106">
        <v>3677</v>
      </c>
      <c r="C145" s="107">
        <v>45033</v>
      </c>
      <c r="D145" s="108">
        <v>10454</v>
      </c>
      <c r="E145" s="109" t="s">
        <v>435</v>
      </c>
      <c r="F145" s="109" t="s">
        <v>440</v>
      </c>
      <c r="G145" s="109"/>
      <c r="H145" s="95" t="s">
        <v>434</v>
      </c>
      <c r="I145" s="109"/>
      <c r="J145" s="112">
        <v>1169.57</v>
      </c>
      <c r="K145" s="114"/>
      <c r="L145" s="114"/>
      <c r="M145" s="114"/>
      <c r="N145" s="114"/>
    </row>
    <row r="146" spans="1:14" s="115" customFormat="1" ht="33" customHeight="1" x14ac:dyDescent="0.2">
      <c r="A146" s="90">
        <v>338</v>
      </c>
      <c r="B146" s="106">
        <v>3809</v>
      </c>
      <c r="C146" s="107">
        <v>45034</v>
      </c>
      <c r="D146" s="108">
        <v>10455</v>
      </c>
      <c r="E146" s="109" t="s">
        <v>449</v>
      </c>
      <c r="F146" s="109" t="s">
        <v>440</v>
      </c>
      <c r="G146" s="109"/>
      <c r="H146" s="95" t="s">
        <v>434</v>
      </c>
      <c r="I146" s="109"/>
      <c r="J146" s="112">
        <v>35862.75</v>
      </c>
      <c r="K146" s="114"/>
      <c r="L146" s="114"/>
      <c r="M146" s="114"/>
      <c r="N146" s="114"/>
    </row>
    <row r="147" spans="1:14" s="115" customFormat="1" ht="33" customHeight="1" x14ac:dyDescent="0.2">
      <c r="A147" s="90">
        <v>494</v>
      </c>
      <c r="B147" s="106">
        <v>3816</v>
      </c>
      <c r="C147" s="107">
        <v>45034</v>
      </c>
      <c r="D147" s="106">
        <v>97</v>
      </c>
      <c r="E147" s="109" t="s">
        <v>221</v>
      </c>
      <c r="F147" s="110" t="s">
        <v>496</v>
      </c>
      <c r="G147" s="110"/>
      <c r="H147" s="144" t="s">
        <v>485</v>
      </c>
      <c r="I147" s="109">
        <v>310999616600003</v>
      </c>
      <c r="J147" s="112">
        <v>249870.17</v>
      </c>
      <c r="K147" s="114"/>
      <c r="L147" s="114"/>
      <c r="M147" s="114"/>
      <c r="N147" s="114"/>
    </row>
    <row r="148" spans="1:14" s="115" customFormat="1" ht="33" customHeight="1" x14ac:dyDescent="0.2">
      <c r="A148" s="90">
        <v>493</v>
      </c>
      <c r="B148" s="106">
        <v>4071</v>
      </c>
      <c r="C148" s="107">
        <v>45035</v>
      </c>
      <c r="D148" s="106">
        <v>96</v>
      </c>
      <c r="E148" s="109" t="s">
        <v>494</v>
      </c>
      <c r="F148" s="110" t="s">
        <v>495</v>
      </c>
      <c r="G148" s="110"/>
      <c r="H148" s="144" t="s">
        <v>485</v>
      </c>
      <c r="I148" s="109">
        <v>300158359700003</v>
      </c>
      <c r="J148" s="112">
        <v>620000</v>
      </c>
      <c r="K148" s="114"/>
      <c r="L148" s="114"/>
      <c r="M148" s="114"/>
      <c r="N148" s="114"/>
    </row>
    <row r="149" spans="1:14" s="115" customFormat="1" ht="33" customHeight="1" x14ac:dyDescent="0.2">
      <c r="A149" s="90">
        <v>499</v>
      </c>
      <c r="B149" s="106">
        <v>4076</v>
      </c>
      <c r="C149" s="107">
        <v>45035</v>
      </c>
      <c r="D149" s="106">
        <v>102</v>
      </c>
      <c r="E149" s="109" t="s">
        <v>284</v>
      </c>
      <c r="F149" s="110" t="s">
        <v>349</v>
      </c>
      <c r="G149" s="109"/>
      <c r="H149" s="144" t="s">
        <v>485</v>
      </c>
      <c r="I149" s="109">
        <v>301102381800003</v>
      </c>
      <c r="J149" s="112">
        <v>148103.19</v>
      </c>
      <c r="K149" s="114"/>
      <c r="L149" s="114"/>
      <c r="M149" s="114"/>
      <c r="N149" s="114"/>
    </row>
    <row r="150" spans="1:14" s="115" customFormat="1" ht="33" customHeight="1" x14ac:dyDescent="0.2">
      <c r="A150" s="90">
        <v>498</v>
      </c>
      <c r="B150" s="106">
        <v>4066</v>
      </c>
      <c r="C150" s="107">
        <v>45043</v>
      </c>
      <c r="D150" s="106">
        <v>101</v>
      </c>
      <c r="E150" s="109" t="s">
        <v>336</v>
      </c>
      <c r="F150" s="110" t="s">
        <v>337</v>
      </c>
      <c r="G150" s="110">
        <v>10234</v>
      </c>
      <c r="H150" s="144" t="s">
        <v>485</v>
      </c>
      <c r="I150" s="109">
        <v>300132067400003</v>
      </c>
      <c r="J150" s="112">
        <v>869565.22</v>
      </c>
      <c r="K150" s="114"/>
      <c r="L150" s="114"/>
      <c r="M150" s="114"/>
      <c r="N150" s="114"/>
    </row>
    <row r="151" spans="1:14" s="128" customFormat="1" ht="24" customHeight="1" x14ac:dyDescent="0.2">
      <c r="A151" s="90">
        <v>73</v>
      </c>
      <c r="B151" s="106">
        <v>4058</v>
      </c>
      <c r="C151" s="107">
        <v>45045</v>
      </c>
      <c r="D151" s="108">
        <v>356</v>
      </c>
      <c r="E151" s="109" t="s">
        <v>317</v>
      </c>
      <c r="F151" s="110" t="s">
        <v>318</v>
      </c>
      <c r="G151" s="110">
        <v>10156</v>
      </c>
      <c r="H151" s="110">
        <v>14</v>
      </c>
      <c r="I151" s="109">
        <v>300449808500003</v>
      </c>
      <c r="J151" s="112">
        <v>119141.75999999999</v>
      </c>
      <c r="K151" s="113"/>
      <c r="L151" s="114">
        <v>0</v>
      </c>
      <c r="M151" s="114"/>
      <c r="N151" s="114"/>
    </row>
    <row r="152" spans="1:14" s="128" customFormat="1" ht="33" customHeight="1" x14ac:dyDescent="0.2">
      <c r="A152" s="90">
        <v>74</v>
      </c>
      <c r="B152" s="106">
        <v>4059</v>
      </c>
      <c r="C152" s="107">
        <v>45045</v>
      </c>
      <c r="D152" s="108">
        <v>357</v>
      </c>
      <c r="E152" s="109" t="s">
        <v>317</v>
      </c>
      <c r="F152" s="110" t="s">
        <v>318</v>
      </c>
      <c r="G152" s="110">
        <v>10156</v>
      </c>
      <c r="H152" s="110">
        <v>1</v>
      </c>
      <c r="I152" s="109">
        <v>300449808500003</v>
      </c>
      <c r="J152" s="112">
        <v>46151</v>
      </c>
      <c r="K152" s="113"/>
      <c r="L152" s="114">
        <v>11537.75</v>
      </c>
      <c r="M152" s="114"/>
      <c r="N152" s="114"/>
    </row>
    <row r="153" spans="1:14" s="128" customFormat="1" ht="33" customHeight="1" x14ac:dyDescent="0.2">
      <c r="A153" s="90">
        <v>75</v>
      </c>
      <c r="B153" s="106">
        <v>4035</v>
      </c>
      <c r="C153" s="107">
        <v>45045</v>
      </c>
      <c r="D153" s="108">
        <v>358</v>
      </c>
      <c r="E153" s="109" t="s">
        <v>207</v>
      </c>
      <c r="F153" s="110" t="s">
        <v>294</v>
      </c>
      <c r="G153" s="110">
        <v>10220</v>
      </c>
      <c r="H153" s="110">
        <v>6</v>
      </c>
      <c r="I153" s="109">
        <v>310256042100003</v>
      </c>
      <c r="J153" s="112">
        <v>439691.5</v>
      </c>
      <c r="K153" s="113"/>
      <c r="L153" s="114">
        <v>0</v>
      </c>
      <c r="M153" s="114"/>
      <c r="N153" s="114"/>
    </row>
    <row r="154" spans="1:14" s="128" customFormat="1" ht="33" customHeight="1" x14ac:dyDescent="0.2">
      <c r="A154" s="90">
        <v>76</v>
      </c>
      <c r="B154" s="106">
        <v>4098</v>
      </c>
      <c r="C154" s="107">
        <v>45046</v>
      </c>
      <c r="D154" s="108">
        <v>359</v>
      </c>
      <c r="E154" s="109" t="s">
        <v>319</v>
      </c>
      <c r="F154" s="110" t="s">
        <v>320</v>
      </c>
      <c r="G154" s="110">
        <v>10077</v>
      </c>
      <c r="H154" s="110">
        <v>20</v>
      </c>
      <c r="I154" s="109">
        <v>300047377500003</v>
      </c>
      <c r="J154" s="112">
        <v>71569.89</v>
      </c>
      <c r="K154" s="113">
        <v>14313.98</v>
      </c>
      <c r="L154" s="114">
        <v>0</v>
      </c>
      <c r="M154" s="114">
        <v>7156.99</v>
      </c>
      <c r="N154" s="114"/>
    </row>
    <row r="155" spans="1:14" s="128" customFormat="1" ht="33" customHeight="1" x14ac:dyDescent="0.2">
      <c r="A155" s="90">
        <v>77</v>
      </c>
      <c r="B155" s="106">
        <v>4191</v>
      </c>
      <c r="C155" s="107">
        <v>45046</v>
      </c>
      <c r="D155" s="108">
        <v>360</v>
      </c>
      <c r="E155" s="109" t="s">
        <v>321</v>
      </c>
      <c r="F155" s="110" t="s">
        <v>322</v>
      </c>
      <c r="G155" s="110">
        <v>10225</v>
      </c>
      <c r="H155" s="110">
        <v>2</v>
      </c>
      <c r="I155" s="109">
        <v>300132067400003</v>
      </c>
      <c r="J155" s="112">
        <v>331069.46000000002</v>
      </c>
      <c r="K155" s="113">
        <v>0</v>
      </c>
      <c r="L155" s="114">
        <v>165534.73000000001</v>
      </c>
      <c r="M155" s="114">
        <v>33106.949999999997</v>
      </c>
      <c r="N155" s="114"/>
    </row>
    <row r="156" spans="1:14" s="128" customFormat="1" ht="33" customHeight="1" x14ac:dyDescent="0.2">
      <c r="A156" s="90">
        <v>78</v>
      </c>
      <c r="B156" s="106">
        <v>4689</v>
      </c>
      <c r="C156" s="107">
        <v>45046</v>
      </c>
      <c r="D156" s="108">
        <v>361</v>
      </c>
      <c r="E156" s="109" t="s">
        <v>271</v>
      </c>
      <c r="F156" s="109" t="s">
        <v>272</v>
      </c>
      <c r="G156" s="111">
        <v>10139</v>
      </c>
      <c r="H156" s="111">
        <v>15</v>
      </c>
      <c r="I156" s="109">
        <v>301191276200003</v>
      </c>
      <c r="J156" s="112">
        <v>291004</v>
      </c>
      <c r="K156" s="113"/>
      <c r="L156" s="114">
        <v>0</v>
      </c>
      <c r="M156" s="114">
        <v>43651</v>
      </c>
      <c r="N156" s="114"/>
    </row>
    <row r="157" spans="1:14" s="128" customFormat="1" ht="33" customHeight="1" x14ac:dyDescent="0.2">
      <c r="A157" s="90">
        <v>81</v>
      </c>
      <c r="B157" s="106">
        <v>4677</v>
      </c>
      <c r="C157" s="107">
        <v>45046</v>
      </c>
      <c r="D157" s="108">
        <v>364</v>
      </c>
      <c r="E157" s="109" t="s">
        <v>324</v>
      </c>
      <c r="F157" s="110" t="s">
        <v>316</v>
      </c>
      <c r="G157" s="110">
        <v>10080</v>
      </c>
      <c r="H157" s="110">
        <v>30</v>
      </c>
      <c r="I157" s="109">
        <v>300951375300003</v>
      </c>
      <c r="J157" s="112">
        <v>1099529.1200000001</v>
      </c>
      <c r="K157" s="113">
        <v>109952.91</v>
      </c>
      <c r="L157" s="114">
        <v>0</v>
      </c>
      <c r="M157" s="114">
        <v>109952.91</v>
      </c>
      <c r="N157" s="114">
        <v>392637.74</v>
      </c>
    </row>
    <row r="158" spans="1:14" s="128" customFormat="1" ht="33" customHeight="1" x14ac:dyDescent="0.2">
      <c r="A158" s="90">
        <v>82</v>
      </c>
      <c r="B158" s="106">
        <v>4678</v>
      </c>
      <c r="C158" s="107">
        <v>45046</v>
      </c>
      <c r="D158" s="108">
        <v>365</v>
      </c>
      <c r="E158" s="109" t="s">
        <v>321</v>
      </c>
      <c r="F158" s="110" t="s">
        <v>325</v>
      </c>
      <c r="G158" s="110">
        <v>10225</v>
      </c>
      <c r="H158" s="110">
        <v>7</v>
      </c>
      <c r="I158" s="109">
        <v>300132067400003</v>
      </c>
      <c r="J158" s="112">
        <v>1864234.9</v>
      </c>
      <c r="K158" s="113"/>
      <c r="L158" s="114">
        <v>932117.45</v>
      </c>
      <c r="M158" s="114">
        <v>186423.49</v>
      </c>
      <c r="N158" s="114">
        <v>16630</v>
      </c>
    </row>
    <row r="159" spans="1:14" s="128" customFormat="1" ht="33" customHeight="1" x14ac:dyDescent="0.2">
      <c r="A159" s="90">
        <v>84</v>
      </c>
      <c r="B159" s="106">
        <v>4701</v>
      </c>
      <c r="C159" s="107">
        <v>45046</v>
      </c>
      <c r="D159" s="108">
        <v>367</v>
      </c>
      <c r="E159" s="109" t="s">
        <v>300</v>
      </c>
      <c r="F159" s="109" t="s">
        <v>301</v>
      </c>
      <c r="G159" s="109">
        <v>10214</v>
      </c>
      <c r="H159" s="111">
        <v>10</v>
      </c>
      <c r="I159" s="109">
        <v>300094611400003</v>
      </c>
      <c r="J159" s="112">
        <v>367193.63</v>
      </c>
      <c r="K159" s="113"/>
      <c r="L159" s="114">
        <v>184632.2</v>
      </c>
      <c r="M159" s="114">
        <v>18359.68</v>
      </c>
      <c r="N159" s="114"/>
    </row>
    <row r="160" spans="1:14" s="128" customFormat="1" ht="33" customHeight="1" x14ac:dyDescent="0.2">
      <c r="A160" s="90">
        <v>85</v>
      </c>
      <c r="B160" s="106">
        <v>4702</v>
      </c>
      <c r="C160" s="107">
        <v>45046</v>
      </c>
      <c r="D160" s="108">
        <v>368</v>
      </c>
      <c r="E160" s="109" t="s">
        <v>304</v>
      </c>
      <c r="F160" s="110" t="s">
        <v>305</v>
      </c>
      <c r="G160" s="110">
        <v>10237</v>
      </c>
      <c r="H160" s="111">
        <v>1</v>
      </c>
      <c r="I160" s="109">
        <v>310931006900003</v>
      </c>
      <c r="J160" s="112">
        <v>109170.55</v>
      </c>
      <c r="K160" s="113">
        <v>0</v>
      </c>
      <c r="L160" s="114">
        <v>0</v>
      </c>
      <c r="M160" s="114"/>
      <c r="N160" s="114">
        <v>0</v>
      </c>
    </row>
    <row r="161" spans="1:14" s="128" customFormat="1" ht="33" customHeight="1" x14ac:dyDescent="0.2">
      <c r="A161" s="90">
        <v>86</v>
      </c>
      <c r="B161" s="106">
        <v>4711</v>
      </c>
      <c r="C161" s="107">
        <v>45046</v>
      </c>
      <c r="D161" s="108">
        <v>369</v>
      </c>
      <c r="E161" s="109" t="s">
        <v>279</v>
      </c>
      <c r="F161" s="109" t="s">
        <v>280</v>
      </c>
      <c r="G161" s="109">
        <v>10203</v>
      </c>
      <c r="H161" s="111">
        <v>6</v>
      </c>
      <c r="I161" s="109">
        <v>300250051100003</v>
      </c>
      <c r="J161" s="112">
        <v>504375.6</v>
      </c>
      <c r="K161" s="113">
        <v>0</v>
      </c>
      <c r="L161" s="114">
        <v>252187.8</v>
      </c>
      <c r="M161" s="114">
        <v>50437.56</v>
      </c>
      <c r="N161" s="114"/>
    </row>
    <row r="162" spans="1:14" s="128" customFormat="1" ht="33" customHeight="1" x14ac:dyDescent="0.2">
      <c r="A162" s="90">
        <v>87</v>
      </c>
      <c r="B162" s="106">
        <v>4712</v>
      </c>
      <c r="C162" s="107">
        <v>45046</v>
      </c>
      <c r="D162" s="108">
        <v>370</v>
      </c>
      <c r="E162" s="109" t="s">
        <v>279</v>
      </c>
      <c r="F162" s="109" t="s">
        <v>328</v>
      </c>
      <c r="G162" s="109">
        <v>10203</v>
      </c>
      <c r="H162" s="111">
        <v>6</v>
      </c>
      <c r="I162" s="109">
        <v>300250051100003</v>
      </c>
      <c r="J162" s="112">
        <v>471918.7</v>
      </c>
      <c r="K162" s="113">
        <v>0</v>
      </c>
      <c r="L162" s="114">
        <v>235959.35</v>
      </c>
      <c r="M162" s="114">
        <v>47191.87</v>
      </c>
      <c r="N162" s="114"/>
    </row>
    <row r="163" spans="1:14" s="128" customFormat="1" ht="33" customHeight="1" x14ac:dyDescent="0.2">
      <c r="A163" s="90">
        <v>496</v>
      </c>
      <c r="B163" s="106">
        <v>4041</v>
      </c>
      <c r="C163" s="107">
        <v>45046</v>
      </c>
      <c r="D163" s="106">
        <v>99</v>
      </c>
      <c r="E163" s="109" t="s">
        <v>497</v>
      </c>
      <c r="F163" s="110" t="s">
        <v>498</v>
      </c>
      <c r="G163" s="110"/>
      <c r="H163" s="144" t="s">
        <v>485</v>
      </c>
      <c r="I163" s="109">
        <v>311207170100003</v>
      </c>
      <c r="J163" s="112">
        <v>737553.04</v>
      </c>
      <c r="K163" s="114"/>
      <c r="L163" s="114"/>
      <c r="M163" s="114"/>
      <c r="N163" s="114"/>
    </row>
    <row r="164" spans="1:14" s="128" customFormat="1" ht="24" customHeight="1" x14ac:dyDescent="0.2">
      <c r="A164" s="90">
        <v>340</v>
      </c>
      <c r="B164" s="106">
        <v>4376</v>
      </c>
      <c r="C164" s="107">
        <v>45048</v>
      </c>
      <c r="D164" s="108">
        <v>10457</v>
      </c>
      <c r="E164" s="109" t="s">
        <v>435</v>
      </c>
      <c r="F164" s="109" t="s">
        <v>436</v>
      </c>
      <c r="G164" s="109"/>
      <c r="H164" s="95" t="s">
        <v>434</v>
      </c>
      <c r="I164" s="109"/>
      <c r="J164" s="112">
        <v>1642.61</v>
      </c>
      <c r="K164" s="114"/>
      <c r="L164" s="114"/>
      <c r="M164" s="114"/>
      <c r="N164" s="114"/>
    </row>
    <row r="165" spans="1:14" s="128" customFormat="1" ht="41.25" customHeight="1" x14ac:dyDescent="0.2">
      <c r="A165" s="90">
        <v>341</v>
      </c>
      <c r="B165" s="106">
        <v>4376</v>
      </c>
      <c r="C165" s="107">
        <v>45048</v>
      </c>
      <c r="D165" s="108">
        <v>10458</v>
      </c>
      <c r="E165" s="109" t="s">
        <v>439</v>
      </c>
      <c r="F165" s="109" t="s">
        <v>436</v>
      </c>
      <c r="G165" s="109"/>
      <c r="H165" s="95" t="s">
        <v>434</v>
      </c>
      <c r="I165" s="109">
        <v>300055167200003</v>
      </c>
      <c r="J165" s="112">
        <v>1344.8</v>
      </c>
      <c r="K165" s="114"/>
      <c r="L165" s="114"/>
      <c r="M165" s="114"/>
      <c r="N165" s="114"/>
    </row>
    <row r="166" spans="1:14" s="128" customFormat="1" ht="41.25" customHeight="1" x14ac:dyDescent="0.2">
      <c r="A166" s="90">
        <v>342</v>
      </c>
      <c r="B166" s="106">
        <v>4376</v>
      </c>
      <c r="C166" s="107">
        <v>45048</v>
      </c>
      <c r="D166" s="108">
        <v>10459</v>
      </c>
      <c r="E166" s="109" t="s">
        <v>435</v>
      </c>
      <c r="F166" s="109" t="s">
        <v>450</v>
      </c>
      <c r="G166" s="109"/>
      <c r="H166" s="95" t="s">
        <v>434</v>
      </c>
      <c r="I166" s="109"/>
      <c r="J166" s="112">
        <v>1809.57</v>
      </c>
      <c r="K166" s="114"/>
      <c r="L166" s="114"/>
      <c r="M166" s="114"/>
      <c r="N166" s="114"/>
    </row>
    <row r="167" spans="1:14" s="128" customFormat="1" ht="41.25" customHeight="1" x14ac:dyDescent="0.2">
      <c r="A167" s="90">
        <v>343</v>
      </c>
      <c r="B167" s="106">
        <v>4376</v>
      </c>
      <c r="C167" s="107">
        <v>45048</v>
      </c>
      <c r="D167" s="108">
        <v>10460</v>
      </c>
      <c r="E167" s="109" t="s">
        <v>435</v>
      </c>
      <c r="F167" s="109" t="s">
        <v>436</v>
      </c>
      <c r="G167" s="109"/>
      <c r="H167" s="95" t="s">
        <v>434</v>
      </c>
      <c r="I167" s="109"/>
      <c r="J167" s="112">
        <v>217.39</v>
      </c>
      <c r="K167" s="114"/>
      <c r="L167" s="114"/>
      <c r="M167" s="114"/>
      <c r="N167" s="114"/>
    </row>
    <row r="168" spans="1:14" s="128" customFormat="1" ht="27.6" customHeight="1" x14ac:dyDescent="0.2">
      <c r="A168" s="90">
        <v>339</v>
      </c>
      <c r="B168" s="106">
        <v>4436</v>
      </c>
      <c r="C168" s="107">
        <v>45049</v>
      </c>
      <c r="D168" s="108">
        <v>10456</v>
      </c>
      <c r="E168" s="109" t="s">
        <v>432</v>
      </c>
      <c r="F168" s="109" t="s">
        <v>433</v>
      </c>
      <c r="G168" s="109"/>
      <c r="H168" s="95" t="s">
        <v>434</v>
      </c>
      <c r="I168" s="109">
        <v>300048369800003</v>
      </c>
      <c r="J168" s="112">
        <v>11056.25</v>
      </c>
      <c r="K168" s="114"/>
      <c r="L168" s="114"/>
      <c r="M168" s="114"/>
      <c r="N168" s="114"/>
    </row>
    <row r="169" spans="1:14" s="128" customFormat="1" ht="30" customHeight="1" x14ac:dyDescent="0.2">
      <c r="A169" s="90">
        <v>502</v>
      </c>
      <c r="B169" s="106">
        <v>5165</v>
      </c>
      <c r="C169" s="107">
        <v>45050</v>
      </c>
      <c r="D169" s="106">
        <v>108</v>
      </c>
      <c r="E169" s="109" t="s">
        <v>341</v>
      </c>
      <c r="F169" s="110"/>
      <c r="G169" s="110"/>
      <c r="H169" s="144" t="s">
        <v>485</v>
      </c>
      <c r="I169" s="109">
        <v>301158582700003</v>
      </c>
      <c r="J169" s="112">
        <v>90000</v>
      </c>
      <c r="K169" s="114"/>
      <c r="L169" s="114"/>
      <c r="M169" s="114"/>
      <c r="N169" s="114"/>
    </row>
    <row r="170" spans="1:14" s="128" customFormat="1" ht="33" customHeight="1" x14ac:dyDescent="0.2">
      <c r="A170" s="90">
        <v>344</v>
      </c>
      <c r="B170" s="106">
        <v>4667</v>
      </c>
      <c r="C170" s="107">
        <v>45056</v>
      </c>
      <c r="D170" s="108">
        <v>10461</v>
      </c>
      <c r="E170" s="109" t="s">
        <v>435</v>
      </c>
      <c r="F170" s="109" t="s">
        <v>436</v>
      </c>
      <c r="G170" s="109"/>
      <c r="H170" s="95" t="s">
        <v>434</v>
      </c>
      <c r="I170" s="109"/>
      <c r="J170" s="112">
        <v>558.26</v>
      </c>
      <c r="K170" s="114"/>
      <c r="L170" s="114"/>
      <c r="M170" s="114"/>
      <c r="N170" s="114"/>
    </row>
    <row r="171" spans="1:14" s="128" customFormat="1" ht="33" customHeight="1" x14ac:dyDescent="0.2">
      <c r="A171" s="90">
        <v>345</v>
      </c>
      <c r="B171" s="106">
        <v>4667</v>
      </c>
      <c r="C171" s="107">
        <v>45056</v>
      </c>
      <c r="D171" s="108">
        <v>10462</v>
      </c>
      <c r="E171" s="109" t="s">
        <v>432</v>
      </c>
      <c r="F171" s="109" t="s">
        <v>433</v>
      </c>
      <c r="G171" s="109"/>
      <c r="H171" s="95" t="s">
        <v>434</v>
      </c>
      <c r="I171" s="109">
        <v>300048369800003</v>
      </c>
      <c r="J171" s="112">
        <v>5805</v>
      </c>
      <c r="K171" s="114"/>
      <c r="L171" s="114"/>
      <c r="M171" s="114"/>
      <c r="N171" s="114"/>
    </row>
    <row r="172" spans="1:14" s="128" customFormat="1" ht="33" customHeight="1" x14ac:dyDescent="0.2">
      <c r="A172" s="90">
        <v>346</v>
      </c>
      <c r="B172" s="106">
        <v>4691</v>
      </c>
      <c r="C172" s="107">
        <v>45059</v>
      </c>
      <c r="D172" s="108">
        <v>10463</v>
      </c>
      <c r="E172" s="109" t="s">
        <v>432</v>
      </c>
      <c r="F172" s="109" t="s">
        <v>433</v>
      </c>
      <c r="G172" s="109"/>
      <c r="H172" s="95" t="s">
        <v>434</v>
      </c>
      <c r="I172" s="109">
        <v>300048369800003</v>
      </c>
      <c r="J172" s="112">
        <v>12580</v>
      </c>
      <c r="K172" s="114"/>
      <c r="L172" s="114"/>
      <c r="M172" s="114"/>
      <c r="N172" s="114"/>
    </row>
    <row r="173" spans="1:14" s="128" customFormat="1" ht="24" customHeight="1" x14ac:dyDescent="0.2">
      <c r="A173" s="90">
        <v>347</v>
      </c>
      <c r="B173" s="106">
        <v>4716</v>
      </c>
      <c r="C173" s="107">
        <v>45060</v>
      </c>
      <c r="D173" s="108">
        <v>10464</v>
      </c>
      <c r="E173" s="109" t="s">
        <v>432</v>
      </c>
      <c r="F173" s="109" t="s">
        <v>433</v>
      </c>
      <c r="G173" s="109"/>
      <c r="H173" s="95" t="s">
        <v>434</v>
      </c>
      <c r="I173" s="109">
        <v>300048369800003</v>
      </c>
      <c r="J173" s="112">
        <v>5072</v>
      </c>
      <c r="K173" s="114"/>
      <c r="L173" s="114"/>
      <c r="M173" s="114"/>
      <c r="N173" s="114"/>
    </row>
    <row r="174" spans="1:14" s="128" customFormat="1" ht="41.25" customHeight="1" x14ac:dyDescent="0.2">
      <c r="A174" s="90">
        <v>93</v>
      </c>
      <c r="B174" s="106">
        <v>4950</v>
      </c>
      <c r="C174" s="107">
        <v>45061</v>
      </c>
      <c r="D174" s="108">
        <v>376</v>
      </c>
      <c r="E174" s="109" t="s">
        <v>302</v>
      </c>
      <c r="F174" s="110" t="s">
        <v>329</v>
      </c>
      <c r="G174" s="110">
        <v>10118</v>
      </c>
      <c r="H174" s="110">
        <v>10</v>
      </c>
      <c r="I174" s="109">
        <v>300056271710003</v>
      </c>
      <c r="J174" s="112">
        <v>151185.17000000001</v>
      </c>
      <c r="K174" s="113"/>
      <c r="L174" s="114">
        <v>0</v>
      </c>
      <c r="M174" s="114"/>
      <c r="N174" s="114"/>
    </row>
    <row r="175" spans="1:14" s="128" customFormat="1" ht="41.25" customHeight="1" x14ac:dyDescent="0.2">
      <c r="A175" s="90">
        <v>348</v>
      </c>
      <c r="B175" s="106">
        <v>4902</v>
      </c>
      <c r="C175" s="107">
        <v>45062</v>
      </c>
      <c r="D175" s="108">
        <v>10465</v>
      </c>
      <c r="E175" s="109" t="s">
        <v>451</v>
      </c>
      <c r="F175" s="109" t="s">
        <v>452</v>
      </c>
      <c r="G175" s="109"/>
      <c r="H175" s="95" t="s">
        <v>434</v>
      </c>
      <c r="I175" s="109">
        <v>310760771300003</v>
      </c>
      <c r="J175" s="112">
        <v>3160</v>
      </c>
      <c r="K175" s="114"/>
      <c r="L175" s="114"/>
      <c r="M175" s="114"/>
      <c r="N175" s="114"/>
    </row>
    <row r="176" spans="1:14" s="128" customFormat="1" ht="33" customHeight="1" x14ac:dyDescent="0.2">
      <c r="A176" s="90">
        <v>88</v>
      </c>
      <c r="B176" s="106">
        <v>4802</v>
      </c>
      <c r="C176" s="107">
        <v>45063</v>
      </c>
      <c r="D176" s="108">
        <v>371</v>
      </c>
      <c r="E176" s="109" t="s">
        <v>255</v>
      </c>
      <c r="F176" s="110" t="s">
        <v>260</v>
      </c>
      <c r="G176" s="110">
        <v>10097</v>
      </c>
      <c r="H176" s="111">
        <v>25</v>
      </c>
      <c r="I176" s="109">
        <v>300055239410003</v>
      </c>
      <c r="J176" s="112">
        <v>100102.37</v>
      </c>
      <c r="K176" s="113"/>
      <c r="L176" s="114">
        <v>0</v>
      </c>
      <c r="M176" s="114">
        <v>5005.12</v>
      </c>
      <c r="N176" s="114">
        <v>14283</v>
      </c>
    </row>
    <row r="177" spans="1:14" s="128" customFormat="1" ht="33" customHeight="1" x14ac:dyDescent="0.2">
      <c r="A177" s="90">
        <v>89</v>
      </c>
      <c r="B177" s="106">
        <v>4794</v>
      </c>
      <c r="C177" s="107">
        <v>45063</v>
      </c>
      <c r="D177" s="108">
        <v>372</v>
      </c>
      <c r="E177" s="109" t="s">
        <v>275</v>
      </c>
      <c r="F177" s="110" t="s">
        <v>295</v>
      </c>
      <c r="G177" s="110">
        <v>10156</v>
      </c>
      <c r="H177" s="110">
        <v>15</v>
      </c>
      <c r="I177" s="109">
        <v>310955625910003</v>
      </c>
      <c r="J177" s="112">
        <v>55934.21</v>
      </c>
      <c r="K177" s="113"/>
      <c r="L177" s="114">
        <v>0</v>
      </c>
      <c r="M177" s="114"/>
      <c r="N177" s="114"/>
    </row>
    <row r="178" spans="1:14" s="128" customFormat="1" ht="33" customHeight="1" x14ac:dyDescent="0.2">
      <c r="A178" s="90">
        <v>90</v>
      </c>
      <c r="B178" s="106">
        <v>4795</v>
      </c>
      <c r="C178" s="107">
        <v>45063</v>
      </c>
      <c r="D178" s="108">
        <v>373</v>
      </c>
      <c r="E178" s="109" t="s">
        <v>275</v>
      </c>
      <c r="F178" s="110" t="s">
        <v>295</v>
      </c>
      <c r="G178" s="110">
        <v>10156</v>
      </c>
      <c r="H178" s="110">
        <v>2</v>
      </c>
      <c r="I178" s="109">
        <v>310955625910003</v>
      </c>
      <c r="J178" s="112">
        <v>36920.800000000003</v>
      </c>
      <c r="K178" s="113"/>
      <c r="L178" s="114">
        <v>9230.2000000000007</v>
      </c>
      <c r="M178" s="114"/>
      <c r="N178" s="114"/>
    </row>
    <row r="179" spans="1:14" s="128" customFormat="1" ht="33" customHeight="1" x14ac:dyDescent="0.2">
      <c r="A179" s="90">
        <v>91</v>
      </c>
      <c r="B179" s="106">
        <v>4798</v>
      </c>
      <c r="C179" s="107">
        <v>45063</v>
      </c>
      <c r="D179" s="108">
        <v>374</v>
      </c>
      <c r="E179" s="109" t="s">
        <v>315</v>
      </c>
      <c r="F179" s="110" t="s">
        <v>316</v>
      </c>
      <c r="G179" s="110">
        <v>10134</v>
      </c>
      <c r="H179" s="110">
        <v>12</v>
      </c>
      <c r="I179" s="109">
        <v>300951375300003</v>
      </c>
      <c r="J179" s="112">
        <v>154176.35999999999</v>
      </c>
      <c r="K179" s="113">
        <v>38544.089999999997</v>
      </c>
      <c r="L179" s="114">
        <v>0</v>
      </c>
      <c r="M179" s="114">
        <v>30835.27</v>
      </c>
      <c r="N179" s="114"/>
    </row>
    <row r="180" spans="1:14" s="128" customFormat="1" ht="33" customHeight="1" x14ac:dyDescent="0.2">
      <c r="A180" s="90">
        <v>92</v>
      </c>
      <c r="B180" s="106">
        <v>4878</v>
      </c>
      <c r="C180" s="107">
        <v>45067</v>
      </c>
      <c r="D180" s="108">
        <v>375</v>
      </c>
      <c r="E180" s="109" t="s">
        <v>304</v>
      </c>
      <c r="F180" s="110" t="s">
        <v>305</v>
      </c>
      <c r="G180" s="110">
        <v>10237</v>
      </c>
      <c r="H180" s="110">
        <v>1</v>
      </c>
      <c r="I180" s="109">
        <v>310931006900003</v>
      </c>
      <c r="J180" s="112">
        <v>153992.06</v>
      </c>
      <c r="K180" s="113"/>
      <c r="L180" s="114">
        <v>0</v>
      </c>
      <c r="M180" s="114"/>
      <c r="N180" s="114"/>
    </row>
    <row r="181" spans="1:14" s="128" customFormat="1" ht="33" customHeight="1" x14ac:dyDescent="0.2">
      <c r="A181" s="90">
        <v>350</v>
      </c>
      <c r="B181" s="106">
        <v>4874</v>
      </c>
      <c r="C181" s="107">
        <v>45067</v>
      </c>
      <c r="D181" s="108">
        <v>10467</v>
      </c>
      <c r="E181" s="109" t="s">
        <v>435</v>
      </c>
      <c r="F181" s="109" t="s">
        <v>436</v>
      </c>
      <c r="G181" s="109"/>
      <c r="H181" s="95" t="s">
        <v>434</v>
      </c>
      <c r="I181" s="109"/>
      <c r="J181" s="112">
        <v>744.35</v>
      </c>
      <c r="K181" s="114"/>
      <c r="L181" s="114"/>
      <c r="M181" s="114"/>
      <c r="N181" s="114"/>
    </row>
    <row r="182" spans="1:14" s="128" customFormat="1" ht="33" customHeight="1" x14ac:dyDescent="0.2">
      <c r="A182" s="90">
        <v>351</v>
      </c>
      <c r="B182" s="106">
        <v>4874</v>
      </c>
      <c r="C182" s="107">
        <v>45067</v>
      </c>
      <c r="D182" s="108">
        <v>10468</v>
      </c>
      <c r="E182" s="109" t="s">
        <v>435</v>
      </c>
      <c r="F182" s="109" t="s">
        <v>436</v>
      </c>
      <c r="G182" s="188"/>
      <c r="H182" s="95" t="s">
        <v>434</v>
      </c>
      <c r="I182" s="109"/>
      <c r="J182" s="112">
        <v>740</v>
      </c>
      <c r="K182" s="114"/>
      <c r="L182" s="114"/>
      <c r="M182" s="114"/>
      <c r="N182" s="114"/>
    </row>
    <row r="183" spans="1:14" s="128" customFormat="1" ht="33" customHeight="1" x14ac:dyDescent="0.2">
      <c r="A183" s="90">
        <v>94</v>
      </c>
      <c r="B183" s="106">
        <v>4951</v>
      </c>
      <c r="C183" s="107">
        <v>45068</v>
      </c>
      <c r="D183" s="108">
        <v>377</v>
      </c>
      <c r="E183" s="109" t="s">
        <v>302</v>
      </c>
      <c r="F183" s="110" t="s">
        <v>329</v>
      </c>
      <c r="G183" s="187">
        <v>10118</v>
      </c>
      <c r="H183" s="110">
        <v>3</v>
      </c>
      <c r="I183" s="109">
        <v>300056271710003</v>
      </c>
      <c r="J183" s="112">
        <v>17523</v>
      </c>
      <c r="K183" s="113"/>
      <c r="L183" s="114">
        <v>0</v>
      </c>
      <c r="M183" s="114"/>
      <c r="N183" s="114"/>
    </row>
    <row r="184" spans="1:14" s="128" customFormat="1" ht="33" customHeight="1" x14ac:dyDescent="0.2">
      <c r="A184" s="90">
        <v>352</v>
      </c>
      <c r="B184" s="106">
        <v>4888</v>
      </c>
      <c r="C184" s="107">
        <v>45068</v>
      </c>
      <c r="D184" s="108">
        <v>10469</v>
      </c>
      <c r="E184" s="109" t="s">
        <v>435</v>
      </c>
      <c r="F184" s="109" t="s">
        <v>436</v>
      </c>
      <c r="G184" s="188"/>
      <c r="H184" s="95" t="s">
        <v>434</v>
      </c>
      <c r="I184" s="109"/>
      <c r="J184" s="112">
        <v>465.22</v>
      </c>
      <c r="K184" s="114"/>
      <c r="L184" s="114"/>
      <c r="M184" s="114"/>
      <c r="N184" s="114"/>
    </row>
    <row r="185" spans="1:14" s="128" customFormat="1" ht="30.6" customHeight="1" x14ac:dyDescent="0.2">
      <c r="A185" s="90">
        <v>353</v>
      </c>
      <c r="B185" s="106">
        <v>4888</v>
      </c>
      <c r="C185" s="107">
        <v>45068</v>
      </c>
      <c r="D185" s="108">
        <v>10470</v>
      </c>
      <c r="E185" s="109" t="s">
        <v>435</v>
      </c>
      <c r="F185" s="109" t="s">
        <v>436</v>
      </c>
      <c r="G185" s="109"/>
      <c r="H185" s="95" t="s">
        <v>434</v>
      </c>
      <c r="I185" s="109"/>
      <c r="J185" s="112">
        <v>586.96</v>
      </c>
      <c r="K185" s="114"/>
      <c r="L185" s="114"/>
      <c r="M185" s="114"/>
      <c r="N185" s="114"/>
    </row>
    <row r="186" spans="1:14" s="128" customFormat="1" ht="33" customHeight="1" x14ac:dyDescent="0.2">
      <c r="A186" s="90">
        <v>354</v>
      </c>
      <c r="B186" s="106">
        <v>4903</v>
      </c>
      <c r="C186" s="107">
        <v>45069</v>
      </c>
      <c r="D186" s="108">
        <v>10471</v>
      </c>
      <c r="E186" s="109" t="s">
        <v>432</v>
      </c>
      <c r="F186" s="109" t="s">
        <v>433</v>
      </c>
      <c r="G186" s="109"/>
      <c r="H186" s="95" t="s">
        <v>434</v>
      </c>
      <c r="I186" s="109">
        <v>300048369800003</v>
      </c>
      <c r="J186" s="112">
        <v>6959.25</v>
      </c>
      <c r="K186" s="114"/>
      <c r="L186" s="114"/>
      <c r="M186" s="114"/>
      <c r="N186" s="114"/>
    </row>
    <row r="187" spans="1:14" s="128" customFormat="1" ht="33" customHeight="1" x14ac:dyDescent="0.2">
      <c r="A187" s="90">
        <v>95</v>
      </c>
      <c r="B187" s="106">
        <v>4981</v>
      </c>
      <c r="C187" s="107">
        <v>45070</v>
      </c>
      <c r="D187" s="108">
        <v>378</v>
      </c>
      <c r="E187" s="109" t="s">
        <v>330</v>
      </c>
      <c r="F187" s="110" t="s">
        <v>331</v>
      </c>
      <c r="G187" s="110">
        <v>10165</v>
      </c>
      <c r="H187" s="110">
        <v>3</v>
      </c>
      <c r="I187" s="109">
        <v>300049688300003</v>
      </c>
      <c r="J187" s="112">
        <v>29657.5</v>
      </c>
      <c r="K187" s="113"/>
      <c r="L187" s="114">
        <v>0</v>
      </c>
      <c r="M187" s="114">
        <v>2965.75</v>
      </c>
      <c r="N187" s="114"/>
    </row>
    <row r="188" spans="1:14" s="128" customFormat="1" ht="33" customHeight="1" x14ac:dyDescent="0.2">
      <c r="A188" s="90">
        <v>355</v>
      </c>
      <c r="B188" s="106">
        <v>4979</v>
      </c>
      <c r="C188" s="107">
        <v>45070</v>
      </c>
      <c r="D188" s="108">
        <v>10472</v>
      </c>
      <c r="E188" s="109" t="s">
        <v>432</v>
      </c>
      <c r="F188" s="109" t="s">
        <v>433</v>
      </c>
      <c r="G188" s="109"/>
      <c r="H188" s="95" t="s">
        <v>434</v>
      </c>
      <c r="I188" s="109">
        <v>300048369800003</v>
      </c>
      <c r="J188" s="112">
        <v>23162</v>
      </c>
      <c r="K188" s="114"/>
      <c r="L188" s="114"/>
      <c r="M188" s="114"/>
      <c r="N188" s="114"/>
    </row>
    <row r="189" spans="1:14" s="128" customFormat="1" ht="41.25" customHeight="1" x14ac:dyDescent="0.2">
      <c r="A189" s="90">
        <v>501</v>
      </c>
      <c r="B189" s="106">
        <v>5162</v>
      </c>
      <c r="C189" s="107">
        <v>45070</v>
      </c>
      <c r="D189" s="106">
        <v>107</v>
      </c>
      <c r="E189" s="109" t="s">
        <v>291</v>
      </c>
      <c r="F189" s="110" t="s">
        <v>337</v>
      </c>
      <c r="G189" s="110">
        <v>10234</v>
      </c>
      <c r="H189" s="144" t="s">
        <v>485</v>
      </c>
      <c r="I189" s="109">
        <v>300132067400003</v>
      </c>
      <c r="J189" s="112">
        <v>5456521.7400000002</v>
      </c>
      <c r="K189" s="114"/>
      <c r="L189" s="114"/>
      <c r="M189" s="114"/>
      <c r="N189" s="114"/>
    </row>
    <row r="190" spans="1:14" s="128" customFormat="1" ht="41.25" customHeight="1" x14ac:dyDescent="0.2">
      <c r="A190" s="90">
        <v>27</v>
      </c>
      <c r="B190" s="92">
        <v>1817</v>
      </c>
      <c r="C190" s="93">
        <v>45071</v>
      </c>
      <c r="D190" s="94">
        <v>310</v>
      </c>
      <c r="E190" s="95" t="s">
        <v>279</v>
      </c>
      <c r="F190" s="95" t="s">
        <v>280</v>
      </c>
      <c r="G190" s="95">
        <v>10203</v>
      </c>
      <c r="H190" s="96">
        <v>4</v>
      </c>
      <c r="I190" s="95">
        <v>300250051100003</v>
      </c>
      <c r="J190" s="97">
        <v>1257602.3600000001</v>
      </c>
      <c r="K190" s="98"/>
      <c r="L190" s="99">
        <v>628801.18000000005</v>
      </c>
      <c r="M190" s="99">
        <v>125760.24</v>
      </c>
      <c r="N190" s="99"/>
    </row>
    <row r="191" spans="1:14" s="128" customFormat="1" ht="33" customHeight="1" x14ac:dyDescent="0.2">
      <c r="A191" s="90">
        <v>96</v>
      </c>
      <c r="B191" s="106">
        <v>4982</v>
      </c>
      <c r="C191" s="107">
        <v>45071</v>
      </c>
      <c r="D191" s="108">
        <v>379</v>
      </c>
      <c r="E191" s="109" t="s">
        <v>271</v>
      </c>
      <c r="F191" s="110" t="s">
        <v>272</v>
      </c>
      <c r="G191" s="110">
        <v>10139</v>
      </c>
      <c r="H191" s="110">
        <v>17</v>
      </c>
      <c r="I191" s="109">
        <v>301191276200003</v>
      </c>
      <c r="J191" s="112">
        <v>1037914</v>
      </c>
      <c r="K191" s="113">
        <v>61029</v>
      </c>
      <c r="L191" s="114">
        <v>0</v>
      </c>
      <c r="M191" s="114">
        <v>155687</v>
      </c>
      <c r="N191" s="114"/>
    </row>
    <row r="192" spans="1:14" s="128" customFormat="1" ht="33" customHeight="1" x14ac:dyDescent="0.2">
      <c r="A192" s="90">
        <v>500</v>
      </c>
      <c r="B192" s="106">
        <v>5160</v>
      </c>
      <c r="C192" s="107">
        <v>45071</v>
      </c>
      <c r="D192" s="106">
        <v>106</v>
      </c>
      <c r="E192" s="109" t="s">
        <v>293</v>
      </c>
      <c r="F192" s="110" t="s">
        <v>499</v>
      </c>
      <c r="G192" s="110">
        <v>10240</v>
      </c>
      <c r="H192" s="144" t="s">
        <v>485</v>
      </c>
      <c r="I192" s="109">
        <v>310256042100003</v>
      </c>
      <c r="J192" s="112">
        <v>580469.56499999994</v>
      </c>
      <c r="K192" s="114"/>
      <c r="L192" s="114"/>
      <c r="M192" s="114"/>
      <c r="N192" s="114"/>
    </row>
    <row r="193" spans="1:14" s="128" customFormat="1" ht="33" customHeight="1" x14ac:dyDescent="0.2">
      <c r="A193" s="90">
        <v>97</v>
      </c>
      <c r="B193" s="106">
        <v>5045</v>
      </c>
      <c r="C193" s="107">
        <v>45074</v>
      </c>
      <c r="D193" s="108">
        <v>380</v>
      </c>
      <c r="E193" s="109" t="s">
        <v>267</v>
      </c>
      <c r="F193" s="110" t="s">
        <v>268</v>
      </c>
      <c r="G193" s="110">
        <v>10137</v>
      </c>
      <c r="H193" s="110">
        <v>12</v>
      </c>
      <c r="I193" s="109">
        <v>301034757500003</v>
      </c>
      <c r="J193" s="112">
        <v>125843.7</v>
      </c>
      <c r="K193" s="113"/>
      <c r="L193" s="114">
        <v>0</v>
      </c>
      <c r="M193" s="114">
        <v>12584.37</v>
      </c>
      <c r="N193" s="114"/>
    </row>
    <row r="194" spans="1:14" s="128" customFormat="1" ht="33" customHeight="1" x14ac:dyDescent="0.2">
      <c r="A194" s="90">
        <v>98</v>
      </c>
      <c r="B194" s="106">
        <v>5114</v>
      </c>
      <c r="C194" s="107">
        <v>45077</v>
      </c>
      <c r="D194" s="108">
        <v>381</v>
      </c>
      <c r="E194" s="109" t="s">
        <v>257</v>
      </c>
      <c r="F194" s="110" t="s">
        <v>281</v>
      </c>
      <c r="G194" s="110">
        <v>10077</v>
      </c>
      <c r="H194" s="110">
        <v>26</v>
      </c>
      <c r="I194" s="109">
        <v>300047377500003</v>
      </c>
      <c r="J194" s="112">
        <v>232275.54</v>
      </c>
      <c r="K194" s="113">
        <v>46455.11</v>
      </c>
      <c r="L194" s="114">
        <v>0</v>
      </c>
      <c r="M194" s="114">
        <v>23227.55</v>
      </c>
      <c r="N194" s="114"/>
    </row>
    <row r="195" spans="1:14" s="128" customFormat="1" ht="33" customHeight="1" x14ac:dyDescent="0.2">
      <c r="A195" s="90">
        <v>99</v>
      </c>
      <c r="B195" s="106">
        <v>5179</v>
      </c>
      <c r="C195" s="107">
        <v>45077</v>
      </c>
      <c r="D195" s="108">
        <v>382</v>
      </c>
      <c r="E195" s="109" t="s">
        <v>332</v>
      </c>
      <c r="F195" s="110" t="s">
        <v>333</v>
      </c>
      <c r="G195" s="110">
        <v>10171</v>
      </c>
      <c r="H195" s="110">
        <v>17</v>
      </c>
      <c r="I195" s="109">
        <v>310131187300003</v>
      </c>
      <c r="J195" s="112">
        <v>518666.61</v>
      </c>
      <c r="K195" s="113"/>
      <c r="L195" s="114">
        <v>51866.66</v>
      </c>
      <c r="M195" s="114">
        <v>51866.66</v>
      </c>
      <c r="N195" s="114"/>
    </row>
    <row r="196" spans="1:14" s="128" customFormat="1" ht="33" customHeight="1" x14ac:dyDescent="0.2">
      <c r="A196" s="90">
        <v>100</v>
      </c>
      <c r="B196" s="106">
        <v>5180</v>
      </c>
      <c r="C196" s="107">
        <v>45077</v>
      </c>
      <c r="D196" s="108">
        <v>383</v>
      </c>
      <c r="E196" s="109" t="s">
        <v>332</v>
      </c>
      <c r="F196" s="110" t="s">
        <v>334</v>
      </c>
      <c r="G196" s="110">
        <v>10171</v>
      </c>
      <c r="H196" s="110">
        <v>17</v>
      </c>
      <c r="I196" s="109">
        <v>310131187300003</v>
      </c>
      <c r="J196" s="112">
        <v>464404.09</v>
      </c>
      <c r="K196" s="113"/>
      <c r="L196" s="114">
        <v>69660.61</v>
      </c>
      <c r="M196" s="114">
        <v>46440.41</v>
      </c>
      <c r="N196" s="114"/>
    </row>
    <row r="197" spans="1:14" s="128" customFormat="1" ht="35.450000000000003" customHeight="1" x14ac:dyDescent="0.2">
      <c r="A197" s="90">
        <v>356</v>
      </c>
      <c r="B197" s="106">
        <v>5166</v>
      </c>
      <c r="C197" s="107">
        <v>45077</v>
      </c>
      <c r="D197" s="108">
        <v>10473</v>
      </c>
      <c r="E197" s="109" t="s">
        <v>435</v>
      </c>
      <c r="F197" s="109" t="s">
        <v>436</v>
      </c>
      <c r="G197" s="109"/>
      <c r="H197" s="95" t="s">
        <v>434</v>
      </c>
      <c r="I197" s="109"/>
      <c r="J197" s="112">
        <v>86.96</v>
      </c>
      <c r="K197" s="114"/>
      <c r="L197" s="114"/>
      <c r="M197" s="114"/>
      <c r="N197" s="114"/>
    </row>
    <row r="198" spans="1:14" s="128" customFormat="1" ht="35.450000000000003" customHeight="1" x14ac:dyDescent="0.2">
      <c r="A198" s="90">
        <v>503</v>
      </c>
      <c r="B198" s="106">
        <v>5205</v>
      </c>
      <c r="C198" s="107">
        <v>45077</v>
      </c>
      <c r="D198" s="106">
        <v>109</v>
      </c>
      <c r="E198" s="109" t="s">
        <v>332</v>
      </c>
      <c r="F198" s="110" t="s">
        <v>333</v>
      </c>
      <c r="G198" s="110">
        <v>10171</v>
      </c>
      <c r="H198" s="144" t="s">
        <v>485</v>
      </c>
      <c r="I198" s="109">
        <v>310131187300003</v>
      </c>
      <c r="J198" s="112">
        <v>582686.23</v>
      </c>
      <c r="K198" s="114"/>
      <c r="L198" s="114"/>
      <c r="M198" s="114"/>
      <c r="N198" s="114"/>
    </row>
    <row r="199" spans="1:14" s="128" customFormat="1" ht="35.450000000000003" customHeight="1" x14ac:dyDescent="0.2">
      <c r="A199" s="90">
        <v>504</v>
      </c>
      <c r="B199" s="106">
        <v>5808</v>
      </c>
      <c r="C199" s="107">
        <v>45078</v>
      </c>
      <c r="D199" s="108">
        <v>110</v>
      </c>
      <c r="E199" s="109" t="s">
        <v>415</v>
      </c>
      <c r="F199" s="110" t="s">
        <v>416</v>
      </c>
      <c r="G199" s="110"/>
      <c r="H199" s="144" t="s">
        <v>485</v>
      </c>
      <c r="I199" s="109">
        <v>302007199700003</v>
      </c>
      <c r="J199" s="112">
        <v>352955.2</v>
      </c>
      <c r="K199" s="114"/>
      <c r="L199" s="114"/>
      <c r="M199" s="114"/>
      <c r="N199" s="114"/>
    </row>
    <row r="200" spans="1:14" s="128" customFormat="1" ht="35.450000000000003" customHeight="1" x14ac:dyDescent="0.2">
      <c r="A200" s="90">
        <v>505</v>
      </c>
      <c r="B200" s="106">
        <v>5809</v>
      </c>
      <c r="C200" s="107">
        <v>45078</v>
      </c>
      <c r="D200" s="108">
        <v>111</v>
      </c>
      <c r="E200" s="109" t="s">
        <v>500</v>
      </c>
      <c r="F200" s="110" t="s">
        <v>501</v>
      </c>
      <c r="G200" s="110"/>
      <c r="H200" s="144" t="s">
        <v>485</v>
      </c>
      <c r="I200" s="109">
        <v>301158582700003</v>
      </c>
      <c r="J200" s="112">
        <v>260869.57</v>
      </c>
      <c r="K200" s="114"/>
      <c r="L200" s="114"/>
      <c r="M200" s="114"/>
      <c r="N200" s="114"/>
    </row>
    <row r="201" spans="1:14" s="128" customFormat="1" ht="35.450000000000003" customHeight="1" x14ac:dyDescent="0.2">
      <c r="A201" s="90">
        <v>506</v>
      </c>
      <c r="B201" s="106">
        <v>5810</v>
      </c>
      <c r="C201" s="107">
        <v>45078</v>
      </c>
      <c r="D201" s="108">
        <v>112</v>
      </c>
      <c r="E201" s="109" t="s">
        <v>500</v>
      </c>
      <c r="F201" s="110" t="s">
        <v>501</v>
      </c>
      <c r="G201" s="110"/>
      <c r="H201" s="144" t="s">
        <v>485</v>
      </c>
      <c r="I201" s="109">
        <v>301158582700003</v>
      </c>
      <c r="J201" s="112">
        <v>234130.43</v>
      </c>
      <c r="K201" s="114"/>
      <c r="L201" s="114"/>
      <c r="M201" s="114"/>
      <c r="N201" s="114"/>
    </row>
    <row r="202" spans="1:14" s="128" customFormat="1" ht="35.450000000000003" customHeight="1" x14ac:dyDescent="0.2">
      <c r="A202" s="90">
        <v>357</v>
      </c>
      <c r="B202" s="106">
        <v>5170</v>
      </c>
      <c r="C202" s="107">
        <v>45080</v>
      </c>
      <c r="D202" s="108">
        <v>10474</v>
      </c>
      <c r="E202" s="109" t="s">
        <v>432</v>
      </c>
      <c r="F202" s="109" t="s">
        <v>433</v>
      </c>
      <c r="G202" s="109"/>
      <c r="H202" s="95" t="s">
        <v>434</v>
      </c>
      <c r="I202" s="109">
        <v>300048369800003</v>
      </c>
      <c r="J202" s="112">
        <v>14630.5</v>
      </c>
      <c r="K202" s="114"/>
      <c r="L202" s="114"/>
      <c r="M202" s="114"/>
      <c r="N202" s="114"/>
    </row>
    <row r="203" spans="1:14" s="128" customFormat="1" ht="35.450000000000003" customHeight="1" x14ac:dyDescent="0.2">
      <c r="A203" s="90">
        <v>507</v>
      </c>
      <c r="B203" s="106">
        <v>5812</v>
      </c>
      <c r="C203" s="107">
        <v>45081</v>
      </c>
      <c r="D203" s="108">
        <v>113</v>
      </c>
      <c r="E203" s="109" t="s">
        <v>271</v>
      </c>
      <c r="F203" s="110" t="s">
        <v>272</v>
      </c>
      <c r="G203" s="110"/>
      <c r="H203" s="144" t="s">
        <v>485</v>
      </c>
      <c r="I203" s="109">
        <v>301191276200003</v>
      </c>
      <c r="J203" s="112">
        <v>732482.32</v>
      </c>
      <c r="K203" s="114"/>
      <c r="L203" s="114"/>
      <c r="M203" s="114"/>
      <c r="N203" s="114"/>
    </row>
    <row r="204" spans="1:14" s="128" customFormat="1" ht="35.450000000000003" customHeight="1" x14ac:dyDescent="0.2">
      <c r="A204" s="90">
        <v>105</v>
      </c>
      <c r="B204" s="106">
        <v>5841</v>
      </c>
      <c r="C204" s="107">
        <v>45082</v>
      </c>
      <c r="D204" s="108">
        <v>385</v>
      </c>
      <c r="E204" s="109" t="s">
        <v>304</v>
      </c>
      <c r="F204" s="110" t="s">
        <v>305</v>
      </c>
      <c r="G204" s="110">
        <v>10237</v>
      </c>
      <c r="H204" s="110">
        <v>5</v>
      </c>
      <c r="I204" s="109">
        <v>310931006900003</v>
      </c>
      <c r="J204" s="112">
        <v>68300</v>
      </c>
      <c r="K204" s="113"/>
      <c r="L204" s="114">
        <v>0</v>
      </c>
      <c r="M204" s="114"/>
      <c r="N204" s="114"/>
    </row>
    <row r="205" spans="1:14" s="128" customFormat="1" ht="35.450000000000003" customHeight="1" x14ac:dyDescent="0.2">
      <c r="A205" s="90">
        <v>106</v>
      </c>
      <c r="B205" s="106">
        <v>6012</v>
      </c>
      <c r="C205" s="107">
        <v>45082</v>
      </c>
      <c r="D205" s="108">
        <v>386</v>
      </c>
      <c r="E205" s="109" t="s">
        <v>277</v>
      </c>
      <c r="F205" s="110" t="s">
        <v>278</v>
      </c>
      <c r="G205" s="110">
        <v>10222</v>
      </c>
      <c r="H205" s="110">
        <v>4</v>
      </c>
      <c r="I205" s="109">
        <v>300050598800003</v>
      </c>
      <c r="J205" s="112">
        <v>487512.93</v>
      </c>
      <c r="K205" s="113"/>
      <c r="L205" s="114">
        <v>243756.47</v>
      </c>
      <c r="M205" s="114">
        <v>48751.29</v>
      </c>
      <c r="N205" s="114"/>
    </row>
    <row r="206" spans="1:14" s="128" customFormat="1" ht="35.450000000000003" customHeight="1" x14ac:dyDescent="0.2">
      <c r="A206" s="90">
        <v>107</v>
      </c>
      <c r="B206" s="106">
        <v>5842</v>
      </c>
      <c r="C206" s="107">
        <v>45082</v>
      </c>
      <c r="D206" s="108">
        <v>387</v>
      </c>
      <c r="E206" s="109" t="s">
        <v>304</v>
      </c>
      <c r="F206" s="110" t="s">
        <v>305</v>
      </c>
      <c r="G206" s="110">
        <v>10237</v>
      </c>
      <c r="H206" s="110">
        <v>1</v>
      </c>
      <c r="I206" s="109">
        <v>310931006900003</v>
      </c>
      <c r="J206" s="112">
        <v>165000</v>
      </c>
      <c r="K206" s="113"/>
      <c r="L206" s="114">
        <v>0</v>
      </c>
      <c r="M206" s="114"/>
      <c r="N206" s="114"/>
    </row>
    <row r="207" spans="1:14" s="128" customFormat="1" ht="35.450000000000003" customHeight="1" x14ac:dyDescent="0.2">
      <c r="A207" s="90">
        <v>358</v>
      </c>
      <c r="B207" s="106">
        <v>5657</v>
      </c>
      <c r="C207" s="107">
        <v>45083</v>
      </c>
      <c r="D207" s="108">
        <v>10475</v>
      </c>
      <c r="E207" s="109" t="s">
        <v>435</v>
      </c>
      <c r="F207" s="109" t="s">
        <v>436</v>
      </c>
      <c r="G207" s="109"/>
      <c r="H207" s="95" t="s">
        <v>434</v>
      </c>
      <c r="I207" s="109">
        <v>0</v>
      </c>
      <c r="J207" s="112">
        <v>730.44</v>
      </c>
      <c r="K207" s="114"/>
      <c r="L207" s="114"/>
      <c r="M207" s="114"/>
      <c r="N207" s="114"/>
    </row>
    <row r="208" spans="1:14" s="128" customFormat="1" ht="35.450000000000003" customHeight="1" x14ac:dyDescent="0.2">
      <c r="A208" s="90">
        <v>359</v>
      </c>
      <c r="B208" s="106">
        <v>5784</v>
      </c>
      <c r="C208" s="107">
        <v>45088</v>
      </c>
      <c r="D208" s="108">
        <v>10476</v>
      </c>
      <c r="E208" s="109" t="s">
        <v>432</v>
      </c>
      <c r="F208" s="109" t="s">
        <v>433</v>
      </c>
      <c r="G208" s="109"/>
      <c r="H208" s="95" t="s">
        <v>434</v>
      </c>
      <c r="I208" s="109">
        <v>300048369800003</v>
      </c>
      <c r="J208" s="112">
        <v>17532.75</v>
      </c>
      <c r="K208" s="114"/>
      <c r="L208" s="114"/>
      <c r="M208" s="114"/>
      <c r="N208" s="114"/>
    </row>
    <row r="209" spans="1:14" s="128" customFormat="1" ht="35.450000000000003" customHeight="1" x14ac:dyDescent="0.2">
      <c r="A209" s="90">
        <v>360</v>
      </c>
      <c r="B209" s="106">
        <v>5785</v>
      </c>
      <c r="C209" s="107">
        <v>45088</v>
      </c>
      <c r="D209" s="108">
        <v>10477</v>
      </c>
      <c r="E209" s="109" t="s">
        <v>435</v>
      </c>
      <c r="F209" s="109" t="s">
        <v>436</v>
      </c>
      <c r="G209" s="109"/>
      <c r="H209" s="95" t="s">
        <v>434</v>
      </c>
      <c r="I209" s="109">
        <v>0</v>
      </c>
      <c r="J209" s="112">
        <v>2454.7800000000002</v>
      </c>
      <c r="K209" s="114"/>
      <c r="L209" s="114"/>
      <c r="M209" s="114"/>
      <c r="N209" s="114"/>
    </row>
    <row r="210" spans="1:14" s="128" customFormat="1" ht="35.450000000000003" customHeight="1" x14ac:dyDescent="0.2">
      <c r="A210" s="90">
        <v>104</v>
      </c>
      <c r="B210" s="106">
        <v>2858</v>
      </c>
      <c r="C210" s="107">
        <v>45089</v>
      </c>
      <c r="D210" s="108">
        <v>384</v>
      </c>
      <c r="E210" s="109" t="s">
        <v>336</v>
      </c>
      <c r="F210" s="110" t="s">
        <v>337</v>
      </c>
      <c r="G210" s="110">
        <v>10234</v>
      </c>
      <c r="H210" s="111">
        <v>1</v>
      </c>
      <c r="I210" s="109">
        <v>300132067400003</v>
      </c>
      <c r="J210" s="112">
        <v>4673892.9000000004</v>
      </c>
      <c r="K210" s="113"/>
      <c r="L210" s="114">
        <v>1841300.72</v>
      </c>
      <c r="M210" s="114">
        <v>467389.29</v>
      </c>
      <c r="N210" s="114">
        <v>0</v>
      </c>
    </row>
    <row r="211" spans="1:14" s="128" customFormat="1" ht="35.450000000000003" customHeight="1" x14ac:dyDescent="0.2">
      <c r="A211" s="90">
        <v>278</v>
      </c>
      <c r="B211" s="137">
        <v>5869</v>
      </c>
      <c r="C211" s="138">
        <v>45089</v>
      </c>
      <c r="D211" s="137">
        <v>49</v>
      </c>
      <c r="E211" s="139" t="s">
        <v>302</v>
      </c>
      <c r="F211" s="139" t="s">
        <v>428</v>
      </c>
      <c r="G211" s="139">
        <v>10124</v>
      </c>
      <c r="H211" s="139" t="s">
        <v>423</v>
      </c>
      <c r="I211" s="139">
        <v>300056271710003</v>
      </c>
      <c r="J211" s="141">
        <v>-257083.49</v>
      </c>
      <c r="K211" s="141"/>
      <c r="L211" s="142">
        <v>0</v>
      </c>
      <c r="M211" s="142"/>
      <c r="N211" s="142"/>
    </row>
    <row r="212" spans="1:14" s="128" customFormat="1" ht="35.450000000000003" customHeight="1" x14ac:dyDescent="0.2">
      <c r="A212" s="90">
        <v>279</v>
      </c>
      <c r="B212" s="137">
        <v>6022</v>
      </c>
      <c r="C212" s="138">
        <v>45089</v>
      </c>
      <c r="D212" s="137">
        <v>50</v>
      </c>
      <c r="E212" s="139" t="s">
        <v>429</v>
      </c>
      <c r="F212" s="139" t="s">
        <v>295</v>
      </c>
      <c r="G212" s="139"/>
      <c r="H212" s="139" t="s">
        <v>423</v>
      </c>
      <c r="I212" s="139">
        <v>310955625910003</v>
      </c>
      <c r="J212" s="141">
        <v>-47600</v>
      </c>
      <c r="K212" s="141"/>
      <c r="L212" s="142">
        <v>0</v>
      </c>
      <c r="M212" s="142"/>
      <c r="N212" s="142"/>
    </row>
    <row r="213" spans="1:14" s="128" customFormat="1" ht="35.450000000000003" customHeight="1" x14ac:dyDescent="0.2">
      <c r="A213" s="90">
        <v>361</v>
      </c>
      <c r="B213" s="106">
        <v>5833</v>
      </c>
      <c r="C213" s="107">
        <v>45089</v>
      </c>
      <c r="D213" s="108">
        <v>10478</v>
      </c>
      <c r="E213" s="109" t="s">
        <v>432</v>
      </c>
      <c r="F213" s="109" t="s">
        <v>433</v>
      </c>
      <c r="G213" s="109"/>
      <c r="H213" s="95" t="s">
        <v>434</v>
      </c>
      <c r="I213" s="109">
        <v>300048369800003</v>
      </c>
      <c r="J213" s="112">
        <v>4097</v>
      </c>
      <c r="K213" s="114"/>
      <c r="L213" s="114"/>
      <c r="M213" s="114"/>
      <c r="N213" s="114"/>
    </row>
    <row r="214" spans="1:14" s="128" customFormat="1" ht="35.450000000000003" customHeight="1" x14ac:dyDescent="0.2">
      <c r="A214" s="90">
        <v>518</v>
      </c>
      <c r="B214" s="106">
        <v>6952</v>
      </c>
      <c r="C214" s="107">
        <v>45090</v>
      </c>
      <c r="D214" s="108">
        <v>124</v>
      </c>
      <c r="E214" s="109" t="s">
        <v>503</v>
      </c>
      <c r="F214" s="110" t="s">
        <v>355</v>
      </c>
      <c r="G214" s="110"/>
      <c r="H214" s="144" t="s">
        <v>485</v>
      </c>
      <c r="I214" s="109">
        <v>310184454500003</v>
      </c>
      <c r="J214" s="112">
        <v>1650000</v>
      </c>
      <c r="K214" s="114"/>
      <c r="L214" s="114"/>
      <c r="M214" s="114"/>
      <c r="N214" s="114"/>
    </row>
    <row r="215" spans="1:14" s="128" customFormat="1" ht="35.450000000000003" customHeight="1" x14ac:dyDescent="0.2">
      <c r="A215" s="90">
        <v>362</v>
      </c>
      <c r="B215" s="106">
        <v>5859</v>
      </c>
      <c r="C215" s="107">
        <v>45091</v>
      </c>
      <c r="D215" s="108">
        <v>10479</v>
      </c>
      <c r="E215" s="109" t="s">
        <v>435</v>
      </c>
      <c r="F215" s="109" t="s">
        <v>436</v>
      </c>
      <c r="G215" s="188"/>
      <c r="H215" s="95" t="s">
        <v>434</v>
      </c>
      <c r="I215" s="109">
        <v>0</v>
      </c>
      <c r="J215" s="112">
        <v>260.87</v>
      </c>
      <c r="K215" s="114"/>
      <c r="L215" s="114"/>
      <c r="M215" s="114"/>
      <c r="N215" s="114"/>
    </row>
    <row r="216" spans="1:14" s="128" customFormat="1" ht="35.450000000000003" customHeight="1" x14ac:dyDescent="0.2">
      <c r="A216" s="90">
        <v>108</v>
      </c>
      <c r="B216" s="106">
        <v>5889</v>
      </c>
      <c r="C216" s="107">
        <v>45092</v>
      </c>
      <c r="D216" s="108">
        <v>388</v>
      </c>
      <c r="E216" s="109" t="s">
        <v>293</v>
      </c>
      <c r="F216" s="110" t="s">
        <v>294</v>
      </c>
      <c r="G216" s="187">
        <v>10220</v>
      </c>
      <c r="H216" s="110">
        <v>7</v>
      </c>
      <c r="I216" s="109">
        <v>310256042100003</v>
      </c>
      <c r="J216" s="112">
        <v>466002.9</v>
      </c>
      <c r="K216" s="113"/>
      <c r="L216" s="114">
        <v>0</v>
      </c>
      <c r="M216" s="114"/>
      <c r="N216" s="114"/>
    </row>
    <row r="217" spans="1:14" s="128" customFormat="1" ht="35.450000000000003" customHeight="1" x14ac:dyDescent="0.2">
      <c r="A217" s="90">
        <v>512</v>
      </c>
      <c r="B217" s="106">
        <v>5931</v>
      </c>
      <c r="C217" s="107">
        <v>45092</v>
      </c>
      <c r="D217" s="108">
        <v>118</v>
      </c>
      <c r="E217" s="109" t="s">
        <v>502</v>
      </c>
      <c r="F217" s="110" t="s">
        <v>495</v>
      </c>
      <c r="G217" s="187"/>
      <c r="H217" s="190" t="s">
        <v>485</v>
      </c>
      <c r="I217" s="109">
        <v>300158359700003</v>
      </c>
      <c r="J217" s="112">
        <v>1240000</v>
      </c>
      <c r="K217" s="114"/>
      <c r="L217" s="114"/>
      <c r="M217" s="114"/>
      <c r="N217" s="114"/>
    </row>
    <row r="218" spans="1:14" s="128" customFormat="1" ht="30.6" customHeight="1" x14ac:dyDescent="0.2">
      <c r="A218" s="90">
        <v>363</v>
      </c>
      <c r="B218" s="106">
        <v>5914</v>
      </c>
      <c r="C218" s="107">
        <v>45094</v>
      </c>
      <c r="D218" s="108">
        <v>10480</v>
      </c>
      <c r="E218" s="109" t="s">
        <v>453</v>
      </c>
      <c r="F218" s="109" t="s">
        <v>454</v>
      </c>
      <c r="G218" s="109"/>
      <c r="H218" s="185" t="s">
        <v>434</v>
      </c>
      <c r="I218" s="109">
        <v>310333202600003</v>
      </c>
      <c r="J218" s="112">
        <v>3600</v>
      </c>
      <c r="K218" s="114"/>
      <c r="L218" s="114"/>
      <c r="M218" s="114"/>
      <c r="N218" s="114"/>
    </row>
    <row r="219" spans="1:14" s="128" customFormat="1" ht="33" customHeight="1" x14ac:dyDescent="0.2">
      <c r="A219" s="90">
        <v>364</v>
      </c>
      <c r="B219" s="106">
        <v>5914</v>
      </c>
      <c r="C219" s="107">
        <v>45094</v>
      </c>
      <c r="D219" s="108">
        <v>10481</v>
      </c>
      <c r="E219" s="109" t="s">
        <v>432</v>
      </c>
      <c r="F219" s="109" t="s">
        <v>433</v>
      </c>
      <c r="G219" s="109"/>
      <c r="H219" s="185" t="s">
        <v>434</v>
      </c>
      <c r="I219" s="109">
        <v>300048369800003</v>
      </c>
      <c r="J219" s="112">
        <v>44992</v>
      </c>
      <c r="K219" s="114"/>
      <c r="L219" s="114"/>
      <c r="M219" s="114"/>
      <c r="N219" s="114"/>
    </row>
    <row r="220" spans="1:14" s="128" customFormat="1" ht="33" customHeight="1" x14ac:dyDescent="0.2">
      <c r="A220" s="90">
        <v>365</v>
      </c>
      <c r="B220" s="106">
        <v>5916</v>
      </c>
      <c r="C220" s="107">
        <v>45094</v>
      </c>
      <c r="D220" s="108">
        <v>10482</v>
      </c>
      <c r="E220" s="109" t="s">
        <v>435</v>
      </c>
      <c r="F220" s="109" t="s">
        <v>436</v>
      </c>
      <c r="G220" s="109"/>
      <c r="H220" s="185" t="s">
        <v>434</v>
      </c>
      <c r="I220" s="109">
        <v>0</v>
      </c>
      <c r="J220" s="112">
        <v>2086.96</v>
      </c>
      <c r="K220" s="114"/>
      <c r="L220" s="114"/>
      <c r="M220" s="114"/>
      <c r="N220" s="114"/>
    </row>
    <row r="221" spans="1:14" s="128" customFormat="1" ht="33" customHeight="1" x14ac:dyDescent="0.2">
      <c r="A221" s="90">
        <v>366</v>
      </c>
      <c r="B221" s="106">
        <v>6020</v>
      </c>
      <c r="C221" s="107">
        <v>45095</v>
      </c>
      <c r="D221" s="108">
        <v>10483</v>
      </c>
      <c r="E221" s="109" t="s">
        <v>455</v>
      </c>
      <c r="F221" s="109" t="s">
        <v>436</v>
      </c>
      <c r="G221" s="109"/>
      <c r="H221" s="185" t="s">
        <v>434</v>
      </c>
      <c r="I221" s="109">
        <v>300055167200003</v>
      </c>
      <c r="J221" s="112">
        <v>336.8</v>
      </c>
      <c r="K221" s="114"/>
      <c r="L221" s="114"/>
      <c r="M221" s="114"/>
      <c r="N221" s="114"/>
    </row>
    <row r="222" spans="1:14" s="128" customFormat="1" ht="24" customHeight="1" x14ac:dyDescent="0.2">
      <c r="A222" s="90">
        <v>367</v>
      </c>
      <c r="B222" s="106">
        <v>6020</v>
      </c>
      <c r="C222" s="107">
        <v>45095</v>
      </c>
      <c r="D222" s="108">
        <v>10484</v>
      </c>
      <c r="E222" s="109" t="s">
        <v>455</v>
      </c>
      <c r="F222" s="109" t="s">
        <v>436</v>
      </c>
      <c r="G222" s="109"/>
      <c r="H222" s="185" t="s">
        <v>434</v>
      </c>
      <c r="I222" s="109">
        <v>300055167200003</v>
      </c>
      <c r="J222" s="112">
        <v>1504.8</v>
      </c>
      <c r="K222" s="114"/>
      <c r="L222" s="114"/>
      <c r="M222" s="114"/>
      <c r="N222" s="114"/>
    </row>
    <row r="223" spans="1:14" s="128" customFormat="1" ht="23.45" customHeight="1" x14ac:dyDescent="0.2">
      <c r="A223" s="90">
        <v>368</v>
      </c>
      <c r="B223" s="106">
        <v>6020</v>
      </c>
      <c r="C223" s="107">
        <v>45095</v>
      </c>
      <c r="D223" s="108">
        <v>10485</v>
      </c>
      <c r="E223" s="109" t="s">
        <v>455</v>
      </c>
      <c r="F223" s="109" t="s">
        <v>436</v>
      </c>
      <c r="G223" s="109"/>
      <c r="H223" s="185" t="s">
        <v>434</v>
      </c>
      <c r="I223" s="109">
        <v>300055167200003</v>
      </c>
      <c r="J223" s="112">
        <v>3589.6</v>
      </c>
      <c r="K223" s="114"/>
      <c r="L223" s="114"/>
      <c r="M223" s="114"/>
      <c r="N223" s="114"/>
    </row>
    <row r="224" spans="1:14" s="128" customFormat="1" ht="33" customHeight="1" x14ac:dyDescent="0.2">
      <c r="A224" s="90">
        <v>369</v>
      </c>
      <c r="B224" s="106">
        <v>6020</v>
      </c>
      <c r="C224" s="107">
        <v>45095</v>
      </c>
      <c r="D224" s="108">
        <v>10486</v>
      </c>
      <c r="E224" s="109" t="s">
        <v>455</v>
      </c>
      <c r="F224" s="109" t="s">
        <v>436</v>
      </c>
      <c r="G224" s="109"/>
      <c r="H224" s="185" t="s">
        <v>434</v>
      </c>
      <c r="I224" s="109">
        <v>300055167200003</v>
      </c>
      <c r="J224" s="112">
        <v>1320</v>
      </c>
      <c r="K224" s="114"/>
      <c r="L224" s="114"/>
      <c r="M224" s="114"/>
      <c r="N224" s="114"/>
    </row>
    <row r="225" spans="1:14" s="128" customFormat="1" ht="33" customHeight="1" x14ac:dyDescent="0.2">
      <c r="A225" s="90">
        <v>370</v>
      </c>
      <c r="B225" s="106">
        <v>6021</v>
      </c>
      <c r="C225" s="107">
        <v>45095</v>
      </c>
      <c r="D225" s="108">
        <v>10487</v>
      </c>
      <c r="E225" s="109" t="s">
        <v>455</v>
      </c>
      <c r="F225" s="109" t="s">
        <v>436</v>
      </c>
      <c r="G225" s="109"/>
      <c r="H225" s="185" t="s">
        <v>434</v>
      </c>
      <c r="I225" s="109">
        <v>300055167200003</v>
      </c>
      <c r="J225" s="112">
        <v>816.8</v>
      </c>
      <c r="K225" s="114"/>
      <c r="L225" s="114"/>
      <c r="M225" s="114"/>
      <c r="N225" s="114"/>
    </row>
    <row r="226" spans="1:14" s="128" customFormat="1" ht="33" customHeight="1" x14ac:dyDescent="0.2">
      <c r="A226" s="90">
        <v>371</v>
      </c>
      <c r="B226" s="106">
        <v>6021</v>
      </c>
      <c r="C226" s="107">
        <v>45095</v>
      </c>
      <c r="D226" s="108">
        <v>10488</v>
      </c>
      <c r="E226" s="109" t="s">
        <v>455</v>
      </c>
      <c r="F226" s="109" t="s">
        <v>436</v>
      </c>
      <c r="G226" s="109"/>
      <c r="H226" s="185" t="s">
        <v>434</v>
      </c>
      <c r="I226" s="109">
        <v>300055167200003</v>
      </c>
      <c r="J226" s="112">
        <v>6604</v>
      </c>
      <c r="K226" s="114"/>
      <c r="L226" s="114"/>
      <c r="M226" s="114"/>
      <c r="N226" s="114"/>
    </row>
    <row r="227" spans="1:14" s="128" customFormat="1" ht="33" customHeight="1" x14ac:dyDescent="0.2">
      <c r="A227" s="90">
        <v>508</v>
      </c>
      <c r="B227" s="106">
        <v>6001</v>
      </c>
      <c r="C227" s="107">
        <v>45095</v>
      </c>
      <c r="D227" s="108">
        <v>114</v>
      </c>
      <c r="E227" s="109" t="s">
        <v>336</v>
      </c>
      <c r="F227" s="110" t="s">
        <v>337</v>
      </c>
      <c r="G227" s="110"/>
      <c r="H227" s="190" t="s">
        <v>485</v>
      </c>
      <c r="I227" s="109">
        <v>300132067400003</v>
      </c>
      <c r="J227" s="112">
        <v>521739.13</v>
      </c>
      <c r="K227" s="114"/>
      <c r="L227" s="114"/>
      <c r="M227" s="114"/>
      <c r="N227" s="114"/>
    </row>
    <row r="228" spans="1:14" s="128" customFormat="1" ht="33" customHeight="1" x14ac:dyDescent="0.2">
      <c r="A228" s="90">
        <v>509</v>
      </c>
      <c r="B228" s="106">
        <v>6007</v>
      </c>
      <c r="C228" s="107">
        <v>45095</v>
      </c>
      <c r="D228" s="108">
        <v>115</v>
      </c>
      <c r="E228" s="109" t="s">
        <v>336</v>
      </c>
      <c r="F228" s="110" t="s">
        <v>337</v>
      </c>
      <c r="G228" s="110"/>
      <c r="H228" s="190" t="s">
        <v>485</v>
      </c>
      <c r="I228" s="109">
        <v>300132067400003</v>
      </c>
      <c r="J228" s="112">
        <v>573913.04</v>
      </c>
      <c r="K228" s="114"/>
      <c r="L228" s="114"/>
      <c r="M228" s="114"/>
      <c r="N228" s="114"/>
    </row>
    <row r="229" spans="1:14" s="128" customFormat="1" ht="33" customHeight="1" x14ac:dyDescent="0.2">
      <c r="A229" s="90">
        <v>510</v>
      </c>
      <c r="B229" s="106">
        <v>6002</v>
      </c>
      <c r="C229" s="107">
        <v>45095</v>
      </c>
      <c r="D229" s="108">
        <v>116</v>
      </c>
      <c r="E229" s="109" t="s">
        <v>336</v>
      </c>
      <c r="F229" s="110" t="s">
        <v>337</v>
      </c>
      <c r="G229" s="110"/>
      <c r="H229" s="190" t="s">
        <v>485</v>
      </c>
      <c r="I229" s="109">
        <v>300132067400003</v>
      </c>
      <c r="J229" s="112">
        <v>217391.3</v>
      </c>
      <c r="K229" s="114"/>
      <c r="L229" s="114"/>
      <c r="M229" s="114"/>
      <c r="N229" s="114"/>
    </row>
    <row r="230" spans="1:14" s="128" customFormat="1" ht="35.450000000000003" customHeight="1" x14ac:dyDescent="0.2">
      <c r="A230" s="90">
        <v>514</v>
      </c>
      <c r="B230" s="106">
        <v>6006</v>
      </c>
      <c r="C230" s="107">
        <v>45095</v>
      </c>
      <c r="D230" s="108">
        <v>120</v>
      </c>
      <c r="E230" s="109" t="s">
        <v>336</v>
      </c>
      <c r="F230" s="110" t="s">
        <v>337</v>
      </c>
      <c r="G230" s="110"/>
      <c r="H230" s="190" t="s">
        <v>485</v>
      </c>
      <c r="I230" s="109">
        <v>300132067400003</v>
      </c>
      <c r="J230" s="112">
        <v>260869.57</v>
      </c>
      <c r="K230" s="114"/>
      <c r="L230" s="114"/>
      <c r="M230" s="114"/>
      <c r="N230" s="114"/>
    </row>
    <row r="231" spans="1:14" s="128" customFormat="1" ht="35.450000000000003" customHeight="1" x14ac:dyDescent="0.2">
      <c r="A231" s="90">
        <v>515</v>
      </c>
      <c r="B231" s="106">
        <v>6003</v>
      </c>
      <c r="C231" s="107">
        <v>45095</v>
      </c>
      <c r="D231" s="108">
        <v>121</v>
      </c>
      <c r="E231" s="109" t="s">
        <v>336</v>
      </c>
      <c r="F231" s="110" t="s">
        <v>337</v>
      </c>
      <c r="G231" s="110"/>
      <c r="H231" s="190" t="s">
        <v>485</v>
      </c>
      <c r="I231" s="109">
        <v>300132067400003</v>
      </c>
      <c r="J231" s="112">
        <v>869565.22</v>
      </c>
      <c r="K231" s="114"/>
      <c r="L231" s="114"/>
      <c r="M231" s="114"/>
      <c r="N231" s="114"/>
    </row>
    <row r="232" spans="1:14" s="128" customFormat="1" ht="35.450000000000003" customHeight="1" x14ac:dyDescent="0.2">
      <c r="A232" s="90">
        <v>516</v>
      </c>
      <c r="B232" s="106">
        <v>6004</v>
      </c>
      <c r="C232" s="107">
        <v>45095</v>
      </c>
      <c r="D232" s="108">
        <v>122</v>
      </c>
      <c r="E232" s="109" t="s">
        <v>336</v>
      </c>
      <c r="F232" s="110" t="s">
        <v>337</v>
      </c>
      <c r="G232" s="110"/>
      <c r="H232" s="190" t="s">
        <v>485</v>
      </c>
      <c r="I232" s="109">
        <v>300132067400003</v>
      </c>
      <c r="J232" s="112">
        <v>391304.35</v>
      </c>
      <c r="K232" s="114"/>
      <c r="L232" s="114"/>
      <c r="M232" s="114"/>
      <c r="N232" s="114"/>
    </row>
    <row r="233" spans="1:14" s="128" customFormat="1" ht="35.450000000000003" customHeight="1" x14ac:dyDescent="0.2">
      <c r="A233" s="90">
        <v>517</v>
      </c>
      <c r="B233" s="106">
        <v>6005</v>
      </c>
      <c r="C233" s="107">
        <v>45095</v>
      </c>
      <c r="D233" s="108">
        <v>123</v>
      </c>
      <c r="E233" s="109" t="s">
        <v>336</v>
      </c>
      <c r="F233" s="110" t="s">
        <v>337</v>
      </c>
      <c r="G233" s="187"/>
      <c r="H233" s="190" t="s">
        <v>485</v>
      </c>
      <c r="I233" s="109">
        <v>300132067400003</v>
      </c>
      <c r="J233" s="112">
        <v>326086.96000000002</v>
      </c>
      <c r="K233" s="114"/>
      <c r="L233" s="114"/>
      <c r="M233" s="114"/>
      <c r="N233" s="114"/>
    </row>
    <row r="234" spans="1:14" s="128" customFormat="1" ht="35.450000000000003" customHeight="1" x14ac:dyDescent="0.2">
      <c r="A234" s="90">
        <v>110</v>
      </c>
      <c r="B234" s="106">
        <v>6016</v>
      </c>
      <c r="C234" s="107">
        <v>45096</v>
      </c>
      <c r="D234" s="108">
        <v>390</v>
      </c>
      <c r="E234" s="109" t="s">
        <v>275</v>
      </c>
      <c r="F234" s="110" t="s">
        <v>295</v>
      </c>
      <c r="G234" s="110">
        <v>10156</v>
      </c>
      <c r="H234" s="187">
        <v>16</v>
      </c>
      <c r="I234" s="109">
        <v>310955625910003</v>
      </c>
      <c r="J234" s="112">
        <v>51437.4</v>
      </c>
      <c r="K234" s="113"/>
      <c r="L234" s="114">
        <v>0</v>
      </c>
      <c r="M234" s="114"/>
      <c r="N234" s="114"/>
    </row>
    <row r="235" spans="1:14" s="128" customFormat="1" ht="35.450000000000003" customHeight="1" x14ac:dyDescent="0.2">
      <c r="A235" s="90">
        <v>111</v>
      </c>
      <c r="B235" s="106">
        <v>6017</v>
      </c>
      <c r="C235" s="107">
        <v>45096</v>
      </c>
      <c r="D235" s="108">
        <v>391</v>
      </c>
      <c r="E235" s="109" t="s">
        <v>275</v>
      </c>
      <c r="F235" s="110" t="s">
        <v>295</v>
      </c>
      <c r="G235" s="110">
        <v>10156</v>
      </c>
      <c r="H235" s="187">
        <v>3</v>
      </c>
      <c r="I235" s="109">
        <v>310955625910003</v>
      </c>
      <c r="J235" s="112">
        <v>204611.18</v>
      </c>
      <c r="K235" s="113"/>
      <c r="L235" s="114">
        <v>0</v>
      </c>
      <c r="M235" s="114"/>
      <c r="N235" s="114"/>
    </row>
    <row r="236" spans="1:14" s="128" customFormat="1" ht="35.450000000000003" customHeight="1" x14ac:dyDescent="0.2">
      <c r="A236" s="90">
        <v>109</v>
      </c>
      <c r="B236" s="106">
        <v>6263</v>
      </c>
      <c r="C236" s="107">
        <v>45097</v>
      </c>
      <c r="D236" s="108">
        <v>389</v>
      </c>
      <c r="E236" s="109" t="s">
        <v>321</v>
      </c>
      <c r="F236" s="110" t="s">
        <v>322</v>
      </c>
      <c r="G236" s="110">
        <v>10225</v>
      </c>
      <c r="H236" s="187">
        <v>2</v>
      </c>
      <c r="I236" s="109">
        <v>300132067400003</v>
      </c>
      <c r="J236" s="112">
        <v>128087.94</v>
      </c>
      <c r="K236" s="113"/>
      <c r="L236" s="114">
        <v>64043.97</v>
      </c>
      <c r="M236" s="114">
        <v>12808.79</v>
      </c>
      <c r="N236" s="114"/>
    </row>
    <row r="237" spans="1:14" s="128" customFormat="1" ht="35.450000000000003" customHeight="1" x14ac:dyDescent="0.2">
      <c r="A237" s="90">
        <v>511</v>
      </c>
      <c r="B237" s="106">
        <v>6315</v>
      </c>
      <c r="C237" s="107">
        <v>45098</v>
      </c>
      <c r="D237" s="108">
        <v>117</v>
      </c>
      <c r="E237" s="109" t="s">
        <v>338</v>
      </c>
      <c r="F237" s="110" t="s">
        <v>339</v>
      </c>
      <c r="G237" s="110"/>
      <c r="H237" s="190" t="s">
        <v>485</v>
      </c>
      <c r="I237" s="109">
        <v>310131187300003</v>
      </c>
      <c r="J237" s="112">
        <v>434782.61</v>
      </c>
      <c r="K237" s="114"/>
      <c r="L237" s="114"/>
      <c r="M237" s="114"/>
      <c r="N237" s="114"/>
    </row>
    <row r="238" spans="1:14" s="128" customFormat="1" ht="35.450000000000003" customHeight="1" x14ac:dyDescent="0.2">
      <c r="A238" s="90">
        <v>513</v>
      </c>
      <c r="B238" s="106">
        <v>6319</v>
      </c>
      <c r="C238" s="107">
        <v>45099</v>
      </c>
      <c r="D238" s="108">
        <v>119</v>
      </c>
      <c r="E238" s="109" t="s">
        <v>500</v>
      </c>
      <c r="F238" s="110" t="s">
        <v>501</v>
      </c>
      <c r="G238" s="110"/>
      <c r="H238" s="190" t="s">
        <v>485</v>
      </c>
      <c r="I238" s="109">
        <v>301158582700003</v>
      </c>
      <c r="J238" s="112">
        <v>495000</v>
      </c>
      <c r="K238" s="114"/>
      <c r="L238" s="114"/>
      <c r="M238" s="114"/>
      <c r="N238" s="114"/>
    </row>
    <row r="239" spans="1:14" s="128" customFormat="1" ht="35.450000000000003" customHeight="1" x14ac:dyDescent="0.2">
      <c r="A239" s="90">
        <v>372</v>
      </c>
      <c r="B239" s="106">
        <v>6336</v>
      </c>
      <c r="C239" s="107">
        <v>45101</v>
      </c>
      <c r="D239" s="108">
        <v>10489</v>
      </c>
      <c r="E239" s="109" t="s">
        <v>432</v>
      </c>
      <c r="F239" s="109" t="s">
        <v>433</v>
      </c>
      <c r="G239" s="109"/>
      <c r="H239" s="185" t="s">
        <v>434</v>
      </c>
      <c r="I239" s="109">
        <v>300048369800003</v>
      </c>
      <c r="J239" s="112">
        <v>33317</v>
      </c>
      <c r="K239" s="114"/>
      <c r="L239" s="114"/>
      <c r="M239" s="114"/>
      <c r="N239" s="114"/>
    </row>
    <row r="240" spans="1:14" s="128" customFormat="1" ht="35.450000000000003" customHeight="1" x14ac:dyDescent="0.2">
      <c r="A240" s="90">
        <v>113</v>
      </c>
      <c r="B240" s="106">
        <v>6337</v>
      </c>
      <c r="C240" s="107">
        <v>45102</v>
      </c>
      <c r="D240" s="108">
        <v>393</v>
      </c>
      <c r="E240" s="109" t="s">
        <v>338</v>
      </c>
      <c r="F240" s="110" t="s">
        <v>339</v>
      </c>
      <c r="G240" s="110">
        <v>10171</v>
      </c>
      <c r="H240" s="187">
        <v>18</v>
      </c>
      <c r="I240" s="109">
        <v>310131187300003</v>
      </c>
      <c r="J240" s="112">
        <v>420490.09</v>
      </c>
      <c r="K240" s="113"/>
      <c r="L240" s="114">
        <v>42049.01</v>
      </c>
      <c r="M240" s="114">
        <v>42049.01</v>
      </c>
      <c r="N240" s="114"/>
    </row>
    <row r="241" spans="1:14" s="128" customFormat="1" ht="35.450000000000003" customHeight="1" x14ac:dyDescent="0.2">
      <c r="A241" s="90">
        <v>114</v>
      </c>
      <c r="B241" s="106">
        <v>6338</v>
      </c>
      <c r="C241" s="107">
        <v>45102</v>
      </c>
      <c r="D241" s="108">
        <v>394</v>
      </c>
      <c r="E241" s="109" t="s">
        <v>338</v>
      </c>
      <c r="F241" s="110" t="s">
        <v>340</v>
      </c>
      <c r="G241" s="110">
        <v>10171</v>
      </c>
      <c r="H241" s="187">
        <v>7</v>
      </c>
      <c r="I241" s="109">
        <v>310131187300003</v>
      </c>
      <c r="J241" s="112">
        <v>205783.59</v>
      </c>
      <c r="K241" s="113"/>
      <c r="L241" s="114">
        <v>30867.54</v>
      </c>
      <c r="M241" s="114">
        <v>20578.36</v>
      </c>
      <c r="N241" s="114"/>
    </row>
    <row r="242" spans="1:14" s="128" customFormat="1" ht="30.6" customHeight="1" x14ac:dyDescent="0.2">
      <c r="A242" s="90">
        <v>115</v>
      </c>
      <c r="B242" s="106">
        <v>6339</v>
      </c>
      <c r="C242" s="107">
        <v>45102</v>
      </c>
      <c r="D242" s="108">
        <v>395</v>
      </c>
      <c r="E242" s="109" t="s">
        <v>338</v>
      </c>
      <c r="F242" s="110" t="s">
        <v>339</v>
      </c>
      <c r="G242" s="110">
        <v>10171</v>
      </c>
      <c r="H242" s="187">
        <v>1</v>
      </c>
      <c r="I242" s="109">
        <v>310131187300003</v>
      </c>
      <c r="J242" s="112">
        <v>205714.3</v>
      </c>
      <c r="K242" s="113"/>
      <c r="L242" s="114">
        <v>102857.15</v>
      </c>
      <c r="M242" s="114">
        <v>20571.43</v>
      </c>
      <c r="N242" s="114"/>
    </row>
    <row r="243" spans="1:14" s="128" customFormat="1" ht="33" customHeight="1" x14ac:dyDescent="0.2">
      <c r="A243" s="90">
        <v>280</v>
      </c>
      <c r="B243" s="137">
        <v>6340</v>
      </c>
      <c r="C243" s="138">
        <v>45102</v>
      </c>
      <c r="D243" s="137">
        <v>51</v>
      </c>
      <c r="E243" s="139" t="s">
        <v>338</v>
      </c>
      <c r="F243" s="139" t="s">
        <v>339</v>
      </c>
      <c r="G243" s="139">
        <v>10171</v>
      </c>
      <c r="H243" s="140" t="s">
        <v>422</v>
      </c>
      <c r="I243" s="139">
        <v>310131187300003</v>
      </c>
      <c r="J243" s="141">
        <v>0</v>
      </c>
      <c r="K243" s="141"/>
      <c r="L243" s="142">
        <v>583867.5</v>
      </c>
      <c r="M243" s="142"/>
      <c r="N243" s="142"/>
    </row>
    <row r="244" spans="1:14" s="128" customFormat="1" ht="33" customHeight="1" x14ac:dyDescent="0.2">
      <c r="A244" s="90">
        <v>120</v>
      </c>
      <c r="B244" s="106">
        <v>6452</v>
      </c>
      <c r="C244" s="107">
        <v>45110</v>
      </c>
      <c r="D244" s="108">
        <v>400</v>
      </c>
      <c r="E244" s="109" t="s">
        <v>251</v>
      </c>
      <c r="F244" s="110" t="s">
        <v>252</v>
      </c>
      <c r="G244" s="110">
        <v>10134</v>
      </c>
      <c r="H244" s="187">
        <v>13</v>
      </c>
      <c r="I244" s="109">
        <v>300951375300003</v>
      </c>
      <c r="J244" s="112">
        <v>141449.88</v>
      </c>
      <c r="K244" s="113">
        <v>42434.96</v>
      </c>
      <c r="L244" s="114">
        <v>0</v>
      </c>
      <c r="M244" s="114">
        <v>28289.98</v>
      </c>
      <c r="N244" s="114"/>
    </row>
    <row r="245" spans="1:14" s="128" customFormat="1" ht="33" customHeight="1" x14ac:dyDescent="0.2">
      <c r="A245" s="90">
        <v>121</v>
      </c>
      <c r="B245" s="106">
        <v>6465</v>
      </c>
      <c r="C245" s="107">
        <v>45112</v>
      </c>
      <c r="D245" s="108">
        <v>401</v>
      </c>
      <c r="E245" s="109" t="s">
        <v>251</v>
      </c>
      <c r="F245" s="110" t="s">
        <v>252</v>
      </c>
      <c r="G245" s="110">
        <v>10134</v>
      </c>
      <c r="H245" s="187">
        <v>1</v>
      </c>
      <c r="I245" s="109">
        <v>300951375300003</v>
      </c>
      <c r="J245" s="112">
        <v>225511</v>
      </c>
      <c r="K245" s="113"/>
      <c r="L245" s="114">
        <v>0</v>
      </c>
      <c r="M245" s="114">
        <v>33827</v>
      </c>
      <c r="N245" s="114"/>
    </row>
    <row r="246" spans="1:14" s="128" customFormat="1" ht="24" customHeight="1" x14ac:dyDescent="0.2">
      <c r="A246" s="90">
        <v>374</v>
      </c>
      <c r="B246" s="106">
        <v>6456</v>
      </c>
      <c r="C246" s="107">
        <v>45112</v>
      </c>
      <c r="D246" s="108">
        <v>10491</v>
      </c>
      <c r="E246" s="109" t="s">
        <v>432</v>
      </c>
      <c r="F246" s="109" t="s">
        <v>440</v>
      </c>
      <c r="G246" s="109"/>
      <c r="H246" s="185" t="s">
        <v>434</v>
      </c>
      <c r="I246" s="109">
        <v>300048369800003</v>
      </c>
      <c r="J246" s="112">
        <v>9475</v>
      </c>
      <c r="K246" s="114"/>
      <c r="L246" s="114"/>
      <c r="M246" s="114"/>
      <c r="N246" s="114"/>
    </row>
    <row r="247" spans="1:14" s="128" customFormat="1" ht="23.45" customHeight="1" x14ac:dyDescent="0.2">
      <c r="A247" s="90">
        <v>122</v>
      </c>
      <c r="B247" s="106">
        <v>8005</v>
      </c>
      <c r="C247" s="107">
        <v>45116</v>
      </c>
      <c r="D247" s="108">
        <v>402</v>
      </c>
      <c r="E247" s="109" t="s">
        <v>341</v>
      </c>
      <c r="F247" s="110" t="s">
        <v>342</v>
      </c>
      <c r="G247" s="110">
        <v>10244</v>
      </c>
      <c r="H247" s="187">
        <v>1</v>
      </c>
      <c r="I247" s="109">
        <v>301158582700003</v>
      </c>
      <c r="J247" s="112">
        <v>720000</v>
      </c>
      <c r="K247" s="113"/>
      <c r="L247" s="114">
        <v>540000</v>
      </c>
      <c r="M247" s="114"/>
      <c r="N247" s="114"/>
    </row>
    <row r="248" spans="1:14" s="128" customFormat="1" ht="33" customHeight="1" x14ac:dyDescent="0.2">
      <c r="A248" s="90">
        <v>375</v>
      </c>
      <c r="B248" s="106">
        <v>6814</v>
      </c>
      <c r="C248" s="107">
        <v>45116</v>
      </c>
      <c r="D248" s="108">
        <v>10492</v>
      </c>
      <c r="E248" s="109" t="s">
        <v>456</v>
      </c>
      <c r="F248" s="109" t="s">
        <v>457</v>
      </c>
      <c r="G248" s="109"/>
      <c r="H248" s="185" t="s">
        <v>434</v>
      </c>
      <c r="I248" s="109">
        <v>311377761400003</v>
      </c>
      <c r="J248" s="112">
        <v>934.7</v>
      </c>
      <c r="K248" s="114"/>
      <c r="L248" s="114"/>
      <c r="M248" s="114"/>
      <c r="N248" s="114"/>
    </row>
    <row r="249" spans="1:14" s="128" customFormat="1" ht="33" customHeight="1" x14ac:dyDescent="0.2">
      <c r="A249" s="90">
        <v>123</v>
      </c>
      <c r="B249" s="106">
        <v>6963</v>
      </c>
      <c r="C249" s="107">
        <v>45118</v>
      </c>
      <c r="D249" s="108">
        <v>403</v>
      </c>
      <c r="E249" s="109" t="s">
        <v>302</v>
      </c>
      <c r="F249" s="110" t="s">
        <v>307</v>
      </c>
      <c r="G249" s="110">
        <v>10208</v>
      </c>
      <c r="H249" s="187">
        <v>2</v>
      </c>
      <c r="I249" s="109">
        <v>300056271710003</v>
      </c>
      <c r="J249" s="112">
        <v>98638</v>
      </c>
      <c r="K249" s="113"/>
      <c r="L249" s="114">
        <v>0</v>
      </c>
      <c r="M249" s="114"/>
      <c r="N249" s="114"/>
    </row>
    <row r="250" spans="1:14" s="128" customFormat="1" ht="33" customHeight="1" x14ac:dyDescent="0.2">
      <c r="A250" s="90">
        <v>376</v>
      </c>
      <c r="B250" s="106">
        <v>6901</v>
      </c>
      <c r="C250" s="107">
        <v>45119</v>
      </c>
      <c r="D250" s="108">
        <v>10493</v>
      </c>
      <c r="E250" s="109" t="s">
        <v>432</v>
      </c>
      <c r="F250" s="109" t="s">
        <v>458</v>
      </c>
      <c r="G250" s="109"/>
      <c r="H250" s="185" t="s">
        <v>434</v>
      </c>
      <c r="I250" s="109">
        <v>300048369800003</v>
      </c>
      <c r="J250" s="112">
        <v>17181.25</v>
      </c>
      <c r="K250" s="114"/>
      <c r="L250" s="114"/>
      <c r="M250" s="114"/>
      <c r="N250" s="114"/>
    </row>
    <row r="251" spans="1:14" s="128" customFormat="1" ht="33" customHeight="1" x14ac:dyDescent="0.2">
      <c r="A251" s="90">
        <v>377</v>
      </c>
      <c r="B251" s="106">
        <v>6962</v>
      </c>
      <c r="C251" s="107">
        <v>45119</v>
      </c>
      <c r="D251" s="108">
        <v>10494</v>
      </c>
      <c r="E251" s="109" t="s">
        <v>432</v>
      </c>
      <c r="F251" s="109" t="s">
        <v>458</v>
      </c>
      <c r="G251" s="109"/>
      <c r="H251" s="185" t="s">
        <v>434</v>
      </c>
      <c r="I251" s="109">
        <v>300048369800003</v>
      </c>
      <c r="J251" s="112">
        <v>13396</v>
      </c>
      <c r="K251" s="114"/>
      <c r="L251" s="114"/>
      <c r="M251" s="114"/>
      <c r="N251" s="114"/>
    </row>
    <row r="252" spans="1:14" s="128" customFormat="1" ht="33" customHeight="1" x14ac:dyDescent="0.2">
      <c r="A252" s="90">
        <v>125</v>
      </c>
      <c r="B252" s="106">
        <v>8025</v>
      </c>
      <c r="C252" s="107">
        <v>45120</v>
      </c>
      <c r="D252" s="108">
        <v>405</v>
      </c>
      <c r="E252" s="109" t="s">
        <v>265</v>
      </c>
      <c r="F252" s="110" t="s">
        <v>266</v>
      </c>
      <c r="G252" s="110">
        <v>10012</v>
      </c>
      <c r="H252" s="187">
        <v>26</v>
      </c>
      <c r="I252" s="109">
        <v>300132067400003</v>
      </c>
      <c r="J252" s="112">
        <v>126701.72</v>
      </c>
      <c r="K252" s="113"/>
      <c r="L252" s="114">
        <v>0</v>
      </c>
      <c r="M252" s="114">
        <v>12670.17</v>
      </c>
      <c r="N252" s="114"/>
    </row>
    <row r="253" spans="1:14" s="128" customFormat="1" ht="33" customHeight="1" x14ac:dyDescent="0.2">
      <c r="A253" s="90">
        <v>520</v>
      </c>
      <c r="B253" s="106">
        <v>7956</v>
      </c>
      <c r="C253" s="107">
        <v>45120</v>
      </c>
      <c r="D253" s="108">
        <v>126</v>
      </c>
      <c r="E253" s="109" t="s">
        <v>302</v>
      </c>
      <c r="F253" s="110" t="s">
        <v>505</v>
      </c>
      <c r="G253" s="110">
        <v>0</v>
      </c>
      <c r="H253" s="190" t="s">
        <v>485</v>
      </c>
      <c r="I253" s="109">
        <v>300056271710003</v>
      </c>
      <c r="J253" s="112">
        <v>79608.7</v>
      </c>
      <c r="K253" s="114"/>
      <c r="L253" s="114"/>
      <c r="M253" s="114"/>
      <c r="N253" s="114"/>
    </row>
    <row r="254" spans="1:14" s="128" customFormat="1" ht="35.450000000000003" customHeight="1" x14ac:dyDescent="0.2">
      <c r="A254" s="90">
        <v>524</v>
      </c>
      <c r="B254" s="106">
        <v>8160</v>
      </c>
      <c r="C254" s="107">
        <v>45120</v>
      </c>
      <c r="D254" s="108">
        <v>130</v>
      </c>
      <c r="E254" s="109" t="s">
        <v>346</v>
      </c>
      <c r="F254" s="110" t="s">
        <v>348</v>
      </c>
      <c r="G254" s="110">
        <v>10247</v>
      </c>
      <c r="H254" s="190" t="s">
        <v>485</v>
      </c>
      <c r="I254" s="109">
        <v>300049688300003</v>
      </c>
      <c r="J254" s="112">
        <v>2229029.4</v>
      </c>
      <c r="K254" s="114"/>
      <c r="L254" s="114"/>
      <c r="M254" s="114"/>
      <c r="N254" s="114"/>
    </row>
    <row r="255" spans="1:14" s="128" customFormat="1" ht="35.450000000000003" customHeight="1" x14ac:dyDescent="0.2">
      <c r="A255" s="90">
        <v>525</v>
      </c>
      <c r="B255" s="106">
        <v>8160</v>
      </c>
      <c r="C255" s="107">
        <v>45120</v>
      </c>
      <c r="D255" s="108">
        <v>131</v>
      </c>
      <c r="E255" s="109" t="s">
        <v>346</v>
      </c>
      <c r="F255" s="110" t="s">
        <v>347</v>
      </c>
      <c r="G255" s="110">
        <v>10247</v>
      </c>
      <c r="H255" s="190" t="s">
        <v>485</v>
      </c>
      <c r="I255" s="109">
        <v>300049688300003</v>
      </c>
      <c r="J255" s="112">
        <v>630970.6</v>
      </c>
      <c r="K255" s="114"/>
      <c r="L255" s="114"/>
      <c r="M255" s="114"/>
      <c r="N255" s="114"/>
    </row>
    <row r="256" spans="1:14" s="128" customFormat="1" ht="35.450000000000003" customHeight="1" x14ac:dyDescent="0.2">
      <c r="A256" s="90">
        <v>538</v>
      </c>
      <c r="B256" s="106">
        <v>10045</v>
      </c>
      <c r="C256" s="107">
        <v>45120</v>
      </c>
      <c r="D256" s="126">
        <v>144</v>
      </c>
      <c r="E256" s="109" t="s">
        <v>521</v>
      </c>
      <c r="F256" s="110" t="s">
        <v>522</v>
      </c>
      <c r="G256" s="110"/>
      <c r="H256" s="190" t="s">
        <v>485</v>
      </c>
      <c r="I256" s="109">
        <v>310395316900003</v>
      </c>
      <c r="J256" s="112">
        <v>134009.57</v>
      </c>
      <c r="K256" s="114"/>
      <c r="L256" s="114"/>
      <c r="M256" s="114"/>
      <c r="N256" s="114"/>
    </row>
    <row r="257" spans="1:14" s="128" customFormat="1" ht="35.450000000000003" customHeight="1" x14ac:dyDescent="0.2">
      <c r="A257" s="90">
        <v>126</v>
      </c>
      <c r="B257" s="106">
        <v>7356</v>
      </c>
      <c r="C257" s="107">
        <v>45122</v>
      </c>
      <c r="D257" s="108">
        <v>406</v>
      </c>
      <c r="E257" s="109" t="s">
        <v>279</v>
      </c>
      <c r="F257" s="110" t="s">
        <v>280</v>
      </c>
      <c r="G257" s="187">
        <v>10203</v>
      </c>
      <c r="H257" s="187">
        <v>7</v>
      </c>
      <c r="I257" s="109">
        <v>300250051100003</v>
      </c>
      <c r="J257" s="112">
        <v>1052631.58</v>
      </c>
      <c r="K257" s="113"/>
      <c r="L257" s="114">
        <v>526315.79</v>
      </c>
      <c r="M257" s="114">
        <v>105263.16</v>
      </c>
      <c r="N257" s="114"/>
    </row>
    <row r="258" spans="1:14" s="128" customFormat="1" ht="35.450000000000003" customHeight="1" x14ac:dyDescent="0.2">
      <c r="A258" s="90">
        <v>519</v>
      </c>
      <c r="B258" s="106">
        <v>7951</v>
      </c>
      <c r="C258" s="107">
        <v>45124</v>
      </c>
      <c r="D258" s="108">
        <v>125</v>
      </c>
      <c r="E258" s="109" t="s">
        <v>291</v>
      </c>
      <c r="F258" s="110" t="s">
        <v>504</v>
      </c>
      <c r="G258" s="110">
        <v>10248</v>
      </c>
      <c r="H258" s="190" t="s">
        <v>485</v>
      </c>
      <c r="I258" s="109">
        <v>300132067400003</v>
      </c>
      <c r="J258" s="112">
        <v>1237500</v>
      </c>
      <c r="K258" s="114"/>
      <c r="L258" s="114"/>
      <c r="M258" s="114"/>
      <c r="N258" s="114"/>
    </row>
    <row r="259" spans="1:14" s="128" customFormat="1" ht="35.450000000000003" customHeight="1" x14ac:dyDescent="0.2">
      <c r="A259" s="90">
        <v>127</v>
      </c>
      <c r="B259" s="106">
        <v>8169</v>
      </c>
      <c r="C259" s="107">
        <v>45125</v>
      </c>
      <c r="D259" s="108">
        <v>407</v>
      </c>
      <c r="E259" s="109" t="s">
        <v>326</v>
      </c>
      <c r="F259" s="110" t="s">
        <v>343</v>
      </c>
      <c r="G259" s="110">
        <v>10212</v>
      </c>
      <c r="H259" s="187">
        <v>9</v>
      </c>
      <c r="I259" s="109">
        <v>310223264755003</v>
      </c>
      <c r="J259" s="112">
        <v>4810965.7</v>
      </c>
      <c r="K259" s="113"/>
      <c r="L259" s="114">
        <v>1482059.99</v>
      </c>
      <c r="M259" s="114">
        <v>481096.57</v>
      </c>
      <c r="N259" s="114"/>
    </row>
    <row r="260" spans="1:14" s="128" customFormat="1" ht="35.450000000000003" customHeight="1" x14ac:dyDescent="0.2">
      <c r="A260" s="90">
        <v>128</v>
      </c>
      <c r="B260" s="106">
        <v>8168</v>
      </c>
      <c r="C260" s="107">
        <v>45125</v>
      </c>
      <c r="D260" s="108">
        <v>408</v>
      </c>
      <c r="E260" s="109" t="s">
        <v>219</v>
      </c>
      <c r="F260" s="110" t="s">
        <v>311</v>
      </c>
      <c r="G260" s="110">
        <v>10129</v>
      </c>
      <c r="H260" s="187">
        <v>15</v>
      </c>
      <c r="I260" s="109">
        <v>300055239410003</v>
      </c>
      <c r="J260" s="112">
        <v>1624870.65</v>
      </c>
      <c r="K260" s="113"/>
      <c r="L260" s="114">
        <v>441186.99</v>
      </c>
      <c r="M260" s="114">
        <v>162487.07</v>
      </c>
      <c r="N260" s="114">
        <v>0</v>
      </c>
    </row>
    <row r="261" spans="1:14" s="128" customFormat="1" ht="35.450000000000003" customHeight="1" x14ac:dyDescent="0.2">
      <c r="A261" s="90">
        <v>378</v>
      </c>
      <c r="B261" s="106">
        <v>7914</v>
      </c>
      <c r="C261" s="107">
        <v>45125</v>
      </c>
      <c r="D261" s="108">
        <v>10495</v>
      </c>
      <c r="E261" s="109" t="s">
        <v>432</v>
      </c>
      <c r="F261" s="109" t="s">
        <v>458</v>
      </c>
      <c r="G261" s="109"/>
      <c r="H261" s="185" t="s">
        <v>434</v>
      </c>
      <c r="I261" s="109">
        <v>300048369800003</v>
      </c>
      <c r="J261" s="112">
        <v>11300</v>
      </c>
      <c r="K261" s="114"/>
      <c r="L261" s="114"/>
      <c r="M261" s="114"/>
      <c r="N261" s="114"/>
    </row>
    <row r="262" spans="1:14" s="128" customFormat="1" ht="35.450000000000003" customHeight="1" x14ac:dyDescent="0.2">
      <c r="A262" s="90">
        <v>379</v>
      </c>
      <c r="B262" s="106">
        <v>7914</v>
      </c>
      <c r="C262" s="107">
        <v>45125</v>
      </c>
      <c r="D262" s="108">
        <v>10496</v>
      </c>
      <c r="E262" s="109" t="s">
        <v>432</v>
      </c>
      <c r="F262" s="109" t="s">
        <v>458</v>
      </c>
      <c r="G262" s="109"/>
      <c r="H262" s="185" t="s">
        <v>434</v>
      </c>
      <c r="I262" s="109">
        <v>300048369800003</v>
      </c>
      <c r="J262" s="112">
        <v>22495.25</v>
      </c>
      <c r="K262" s="114"/>
      <c r="L262" s="114"/>
      <c r="M262" s="114"/>
      <c r="N262" s="114"/>
    </row>
    <row r="263" spans="1:14" s="128" customFormat="1" ht="35.450000000000003" customHeight="1" x14ac:dyDescent="0.2">
      <c r="A263" s="90">
        <v>380</v>
      </c>
      <c r="B263" s="106">
        <v>8049</v>
      </c>
      <c r="C263" s="107">
        <v>45125</v>
      </c>
      <c r="D263" s="108" t="s">
        <v>459</v>
      </c>
      <c r="E263" s="109" t="s">
        <v>432</v>
      </c>
      <c r="F263" s="109" t="s">
        <v>458</v>
      </c>
      <c r="G263" s="109"/>
      <c r="H263" s="185" t="s">
        <v>434</v>
      </c>
      <c r="I263" s="109">
        <v>300048369800003</v>
      </c>
      <c r="J263" s="112">
        <v>45815.25</v>
      </c>
      <c r="K263" s="114"/>
      <c r="L263" s="114"/>
      <c r="M263" s="114"/>
      <c r="N263" s="114"/>
    </row>
    <row r="264" spans="1:14" s="128" customFormat="1" ht="35.450000000000003" customHeight="1" x14ac:dyDescent="0.2">
      <c r="A264" s="90">
        <v>129</v>
      </c>
      <c r="B264" s="106">
        <v>7358</v>
      </c>
      <c r="C264" s="107">
        <v>45126</v>
      </c>
      <c r="D264" s="108">
        <v>409</v>
      </c>
      <c r="E264" s="109" t="s">
        <v>251</v>
      </c>
      <c r="F264" s="110" t="s">
        <v>252</v>
      </c>
      <c r="G264" s="110">
        <v>10134</v>
      </c>
      <c r="H264" s="187">
        <v>14</v>
      </c>
      <c r="I264" s="109">
        <v>300951375300003</v>
      </c>
      <c r="J264" s="112">
        <v>165938.5</v>
      </c>
      <c r="K264" s="113">
        <v>49781.55</v>
      </c>
      <c r="L264" s="114">
        <v>0</v>
      </c>
      <c r="M264" s="114">
        <v>33187.699999999997</v>
      </c>
      <c r="N264" s="114"/>
    </row>
    <row r="265" spans="1:14" s="128" customFormat="1" ht="35.450000000000003" customHeight="1" x14ac:dyDescent="0.2">
      <c r="A265" s="90">
        <v>130</v>
      </c>
      <c r="B265" s="106">
        <v>7361</v>
      </c>
      <c r="C265" s="107">
        <v>45126</v>
      </c>
      <c r="D265" s="108">
        <v>410</v>
      </c>
      <c r="E265" s="117" t="s">
        <v>267</v>
      </c>
      <c r="F265" s="110" t="s">
        <v>344</v>
      </c>
      <c r="G265" s="110">
        <v>10137</v>
      </c>
      <c r="H265" s="187">
        <v>4</v>
      </c>
      <c r="I265" s="109">
        <v>301034757500003</v>
      </c>
      <c r="J265" s="112">
        <v>90949.8</v>
      </c>
      <c r="K265" s="113"/>
      <c r="L265" s="114">
        <v>22737.45</v>
      </c>
      <c r="M265" s="114">
        <v>9094.98</v>
      </c>
      <c r="N265" s="114"/>
    </row>
    <row r="266" spans="1:14" s="128" customFormat="1" ht="35.450000000000003" customHeight="1" x14ac:dyDescent="0.2">
      <c r="A266" s="90">
        <v>522</v>
      </c>
      <c r="B266" s="106">
        <v>8156</v>
      </c>
      <c r="C266" s="107">
        <v>45126</v>
      </c>
      <c r="D266" s="108">
        <v>128</v>
      </c>
      <c r="E266" s="109" t="s">
        <v>293</v>
      </c>
      <c r="F266" s="110" t="s">
        <v>499</v>
      </c>
      <c r="G266" s="110"/>
      <c r="H266" s="190" t="s">
        <v>485</v>
      </c>
      <c r="I266" s="109">
        <v>310256042100003</v>
      </c>
      <c r="J266" s="112">
        <v>1017532.17</v>
      </c>
      <c r="K266" s="114"/>
      <c r="L266" s="114"/>
      <c r="M266" s="114"/>
      <c r="N266" s="114"/>
    </row>
    <row r="267" spans="1:14" s="128" customFormat="1" ht="35.450000000000003" customHeight="1" x14ac:dyDescent="0.2">
      <c r="A267" s="90">
        <v>523</v>
      </c>
      <c r="B267" s="106">
        <v>8154</v>
      </c>
      <c r="C267" s="107">
        <v>45126</v>
      </c>
      <c r="D267" s="108">
        <v>129</v>
      </c>
      <c r="E267" s="109" t="s">
        <v>494</v>
      </c>
      <c r="F267" s="110" t="s">
        <v>508</v>
      </c>
      <c r="G267" s="110"/>
      <c r="H267" s="190" t="s">
        <v>485</v>
      </c>
      <c r="I267" s="109">
        <v>300158359700003</v>
      </c>
      <c r="J267" s="112">
        <v>176348.67</v>
      </c>
      <c r="K267" s="114"/>
      <c r="L267" s="114"/>
      <c r="M267" s="114"/>
      <c r="N267" s="114"/>
    </row>
    <row r="268" spans="1:14" s="128" customFormat="1" ht="35.450000000000003" customHeight="1" x14ac:dyDescent="0.2">
      <c r="A268" s="90">
        <v>521</v>
      </c>
      <c r="B268" s="106">
        <v>7958</v>
      </c>
      <c r="C268" s="107">
        <v>45130</v>
      </c>
      <c r="D268" s="108">
        <v>127</v>
      </c>
      <c r="E268" s="109" t="s">
        <v>506</v>
      </c>
      <c r="F268" s="110" t="s">
        <v>507</v>
      </c>
      <c r="G268" s="110"/>
      <c r="H268" s="190" t="s">
        <v>485</v>
      </c>
      <c r="I268" s="109">
        <v>300145863200003</v>
      </c>
      <c r="J268" s="112">
        <v>1112875.6499999999</v>
      </c>
      <c r="K268" s="114"/>
      <c r="L268" s="114"/>
      <c r="M268" s="114"/>
      <c r="N268" s="114"/>
    </row>
    <row r="269" spans="1:14" s="128" customFormat="1" ht="35.450000000000003" customHeight="1" x14ac:dyDescent="0.2">
      <c r="A269" s="90">
        <v>131</v>
      </c>
      <c r="B269" s="106">
        <v>7363</v>
      </c>
      <c r="C269" s="107">
        <v>45131</v>
      </c>
      <c r="D269" s="108">
        <v>411</v>
      </c>
      <c r="E269" s="109" t="s">
        <v>291</v>
      </c>
      <c r="F269" s="110" t="s">
        <v>345</v>
      </c>
      <c r="G269" s="110">
        <v>10234</v>
      </c>
      <c r="H269" s="187">
        <v>2</v>
      </c>
      <c r="I269" s="109">
        <v>300132067400003</v>
      </c>
      <c r="J269" s="112">
        <v>6475102.7599999998</v>
      </c>
      <c r="K269" s="113"/>
      <c r="L269" s="114">
        <v>1684281.27</v>
      </c>
      <c r="M269" s="114">
        <v>647510.28</v>
      </c>
      <c r="N269" s="114"/>
    </row>
    <row r="270" spans="1:14" s="115" customFormat="1" ht="33" customHeight="1" x14ac:dyDescent="0.2">
      <c r="A270" s="90">
        <v>132</v>
      </c>
      <c r="B270" s="106">
        <v>8020</v>
      </c>
      <c r="C270" s="107">
        <v>45136</v>
      </c>
      <c r="D270" s="108">
        <v>412</v>
      </c>
      <c r="E270" s="109" t="s">
        <v>346</v>
      </c>
      <c r="F270" s="110" t="s">
        <v>347</v>
      </c>
      <c r="G270" s="187">
        <v>10247</v>
      </c>
      <c r="H270" s="110">
        <v>1</v>
      </c>
      <c r="I270" s="109">
        <v>300049688300003</v>
      </c>
      <c r="J270" s="112">
        <v>547068.1</v>
      </c>
      <c r="K270" s="113"/>
      <c r="L270" s="114">
        <v>54706.81</v>
      </c>
      <c r="M270" s="114">
        <v>54706.81</v>
      </c>
      <c r="N270" s="114"/>
    </row>
    <row r="271" spans="1:14" s="115" customFormat="1" ht="33" customHeight="1" x14ac:dyDescent="0.2">
      <c r="A271" s="90">
        <v>133</v>
      </c>
      <c r="B271" s="106">
        <v>8021</v>
      </c>
      <c r="C271" s="107">
        <v>45136</v>
      </c>
      <c r="D271" s="108">
        <v>413</v>
      </c>
      <c r="E271" s="109" t="s">
        <v>346</v>
      </c>
      <c r="F271" s="110" t="s">
        <v>348</v>
      </c>
      <c r="G271" s="187">
        <v>10247</v>
      </c>
      <c r="H271" s="110">
        <v>1</v>
      </c>
      <c r="I271" s="109">
        <v>300049688300003</v>
      </c>
      <c r="J271" s="112">
        <v>199250.2</v>
      </c>
      <c r="K271" s="113"/>
      <c r="L271" s="114">
        <v>19925.02</v>
      </c>
      <c r="M271" s="114">
        <v>19925.02</v>
      </c>
      <c r="N271" s="114"/>
    </row>
    <row r="272" spans="1:14" s="115" customFormat="1" ht="33" customHeight="1" x14ac:dyDescent="0.2">
      <c r="A272" s="90">
        <v>134</v>
      </c>
      <c r="B272" s="106">
        <v>7993</v>
      </c>
      <c r="C272" s="107">
        <v>45136</v>
      </c>
      <c r="D272" s="108">
        <v>414</v>
      </c>
      <c r="E272" s="109" t="s">
        <v>284</v>
      </c>
      <c r="F272" s="110" t="s">
        <v>349</v>
      </c>
      <c r="G272" s="187">
        <v>10232</v>
      </c>
      <c r="H272" s="110">
        <v>2</v>
      </c>
      <c r="I272" s="109">
        <v>301102381800003</v>
      </c>
      <c r="J272" s="112">
        <v>473293.75</v>
      </c>
      <c r="K272" s="113"/>
      <c r="L272" s="114">
        <v>0</v>
      </c>
      <c r="M272" s="114"/>
      <c r="N272" s="114"/>
    </row>
    <row r="273" spans="1:14" s="115" customFormat="1" ht="33" customHeight="1" x14ac:dyDescent="0.2">
      <c r="A273" s="90">
        <v>135</v>
      </c>
      <c r="B273" s="106">
        <v>7994</v>
      </c>
      <c r="C273" s="107">
        <v>45136</v>
      </c>
      <c r="D273" s="108">
        <v>415</v>
      </c>
      <c r="E273" s="109" t="s">
        <v>284</v>
      </c>
      <c r="F273" s="110" t="s">
        <v>349</v>
      </c>
      <c r="G273" s="187">
        <v>10232</v>
      </c>
      <c r="H273" s="110">
        <v>3</v>
      </c>
      <c r="I273" s="109">
        <v>301102381800003</v>
      </c>
      <c r="J273" s="112">
        <v>444094.6</v>
      </c>
      <c r="K273" s="113"/>
      <c r="L273" s="114">
        <v>0</v>
      </c>
      <c r="M273" s="114"/>
      <c r="N273" s="114"/>
    </row>
    <row r="274" spans="1:14" s="115" customFormat="1" ht="33" customHeight="1" x14ac:dyDescent="0.2">
      <c r="A274" s="90">
        <v>136</v>
      </c>
      <c r="B274" s="106">
        <v>8022</v>
      </c>
      <c r="C274" s="107">
        <v>45136</v>
      </c>
      <c r="D274" s="108">
        <v>416</v>
      </c>
      <c r="E274" s="109" t="s">
        <v>261</v>
      </c>
      <c r="F274" s="110" t="s">
        <v>262</v>
      </c>
      <c r="G274" s="187">
        <v>10080</v>
      </c>
      <c r="H274" s="110">
        <v>31</v>
      </c>
      <c r="I274" s="109">
        <v>300951375300003</v>
      </c>
      <c r="J274" s="112">
        <v>504998.97</v>
      </c>
      <c r="K274" s="113">
        <v>50499.9</v>
      </c>
      <c r="L274" s="114">
        <v>0</v>
      </c>
      <c r="M274" s="114">
        <v>50499.9</v>
      </c>
      <c r="N274" s="114">
        <v>159781.99</v>
      </c>
    </row>
    <row r="275" spans="1:14" s="115" customFormat="1" ht="33" customHeight="1" x14ac:dyDescent="0.2">
      <c r="A275" s="90">
        <v>148</v>
      </c>
      <c r="B275" s="106">
        <v>4748</v>
      </c>
      <c r="C275" s="107">
        <v>45139</v>
      </c>
      <c r="D275" s="108">
        <v>427</v>
      </c>
      <c r="E275" s="109" t="s">
        <v>227</v>
      </c>
      <c r="F275" s="110" t="s">
        <v>363</v>
      </c>
      <c r="G275" s="187"/>
      <c r="H275" s="110">
        <v>19</v>
      </c>
      <c r="I275" s="109">
        <v>300453606100003</v>
      </c>
      <c r="J275" s="112">
        <v>334416.13</v>
      </c>
      <c r="K275" s="113"/>
      <c r="L275" s="114">
        <v>0</v>
      </c>
      <c r="M275" s="114"/>
      <c r="N275" s="114"/>
    </row>
    <row r="276" spans="1:14" s="115" customFormat="1" ht="33" customHeight="1" x14ac:dyDescent="0.2">
      <c r="A276" s="90">
        <v>526</v>
      </c>
      <c r="B276" s="106">
        <v>8172</v>
      </c>
      <c r="C276" s="107">
        <v>45140</v>
      </c>
      <c r="D276" s="108">
        <v>132</v>
      </c>
      <c r="E276" s="109" t="s">
        <v>357</v>
      </c>
      <c r="F276" s="110" t="s">
        <v>509</v>
      </c>
      <c r="G276" s="187"/>
      <c r="H276" s="144" t="s">
        <v>485</v>
      </c>
      <c r="I276" s="109">
        <v>300132067400003</v>
      </c>
      <c r="J276" s="112">
        <v>4434782.6100000003</v>
      </c>
      <c r="K276" s="114"/>
      <c r="L276" s="114"/>
      <c r="M276" s="114"/>
      <c r="N276" s="114"/>
    </row>
    <row r="277" spans="1:14" s="115" customFormat="1" ht="33" customHeight="1" x14ac:dyDescent="0.2">
      <c r="A277" s="90">
        <v>529</v>
      </c>
      <c r="B277" s="106">
        <v>8868</v>
      </c>
      <c r="C277" s="107">
        <v>45140</v>
      </c>
      <c r="D277" s="108">
        <v>135</v>
      </c>
      <c r="E277" s="109" t="s">
        <v>220</v>
      </c>
      <c r="F277" s="110" t="s">
        <v>513</v>
      </c>
      <c r="G277" s="187"/>
      <c r="H277" s="144" t="s">
        <v>485</v>
      </c>
      <c r="I277" s="109">
        <v>310131187300003</v>
      </c>
      <c r="J277" s="112">
        <v>434782.60869565222</v>
      </c>
      <c r="K277" s="114"/>
      <c r="L277" s="114"/>
      <c r="M277" s="114"/>
      <c r="N277" s="114"/>
    </row>
    <row r="278" spans="1:14" s="115" customFormat="1" ht="33" customHeight="1" x14ac:dyDescent="0.2">
      <c r="A278" s="90">
        <v>140</v>
      </c>
      <c r="B278" s="106">
        <v>8003</v>
      </c>
      <c r="C278" s="107">
        <v>45141</v>
      </c>
      <c r="D278" s="108">
        <v>420</v>
      </c>
      <c r="E278" s="108" t="s">
        <v>221</v>
      </c>
      <c r="F278" s="110" t="s">
        <v>356</v>
      </c>
      <c r="G278" s="187"/>
      <c r="H278" s="110">
        <v>1</v>
      </c>
      <c r="I278" s="109">
        <v>310999616600003</v>
      </c>
      <c r="J278" s="112">
        <v>608964.69999999995</v>
      </c>
      <c r="K278" s="113"/>
      <c r="L278" s="114">
        <v>304482.34999999998</v>
      </c>
      <c r="M278" s="114"/>
      <c r="N278" s="114"/>
    </row>
    <row r="279" spans="1:14" s="115" customFormat="1" ht="33" customHeight="1" x14ac:dyDescent="0.2">
      <c r="A279" s="90">
        <v>528</v>
      </c>
      <c r="B279" s="106">
        <v>8173</v>
      </c>
      <c r="C279" s="107">
        <v>45144</v>
      </c>
      <c r="D279" s="108">
        <v>134</v>
      </c>
      <c r="E279" s="109" t="s">
        <v>357</v>
      </c>
      <c r="F279" s="110" t="s">
        <v>512</v>
      </c>
      <c r="G279" s="187"/>
      <c r="H279" s="144" t="s">
        <v>485</v>
      </c>
      <c r="I279" s="109">
        <v>300132067400003</v>
      </c>
      <c r="J279" s="112">
        <v>2446037.39</v>
      </c>
      <c r="K279" s="114"/>
      <c r="L279" s="114"/>
      <c r="M279" s="114"/>
      <c r="N279" s="114"/>
    </row>
    <row r="280" spans="1:14" s="115" customFormat="1" ht="33" customHeight="1" x14ac:dyDescent="0.2">
      <c r="A280" s="90">
        <v>534</v>
      </c>
      <c r="B280" s="106">
        <v>8663</v>
      </c>
      <c r="C280" s="107">
        <v>45144</v>
      </c>
      <c r="D280" s="108">
        <v>140</v>
      </c>
      <c r="E280" s="109" t="s">
        <v>494</v>
      </c>
      <c r="F280" s="110" t="s">
        <v>516</v>
      </c>
      <c r="G280" s="187"/>
      <c r="H280" s="144" t="s">
        <v>485</v>
      </c>
      <c r="I280" s="109">
        <v>300158359700003</v>
      </c>
      <c r="J280" s="112">
        <v>1240000</v>
      </c>
      <c r="K280" s="114"/>
      <c r="L280" s="114"/>
      <c r="M280" s="114"/>
      <c r="N280" s="114"/>
    </row>
    <row r="281" spans="1:14" s="115" customFormat="1" ht="33" customHeight="1" x14ac:dyDescent="0.2">
      <c r="A281" s="90">
        <v>381</v>
      </c>
      <c r="B281" s="106">
        <v>8042</v>
      </c>
      <c r="C281" s="107">
        <v>45145</v>
      </c>
      <c r="D281" s="108">
        <v>10497</v>
      </c>
      <c r="E281" s="109" t="s">
        <v>435</v>
      </c>
      <c r="F281" s="109"/>
      <c r="G281" s="188"/>
      <c r="H281" s="95" t="s">
        <v>434</v>
      </c>
      <c r="I281" s="109"/>
      <c r="J281" s="112">
        <v>674.78</v>
      </c>
      <c r="K281" s="114"/>
      <c r="L281" s="114"/>
      <c r="M281" s="114"/>
      <c r="N281" s="114"/>
    </row>
    <row r="282" spans="1:14" s="115" customFormat="1" ht="33" customHeight="1" x14ac:dyDescent="0.2">
      <c r="A282" s="90">
        <v>383</v>
      </c>
      <c r="B282" s="106">
        <v>8042</v>
      </c>
      <c r="C282" s="107">
        <v>45145</v>
      </c>
      <c r="D282" s="108">
        <v>10499</v>
      </c>
      <c r="E282" s="109" t="s">
        <v>432</v>
      </c>
      <c r="F282" s="109"/>
      <c r="G282" s="188"/>
      <c r="H282" s="95" t="s">
        <v>434</v>
      </c>
      <c r="I282" s="109">
        <v>300048369800003</v>
      </c>
      <c r="J282" s="112">
        <v>50799.25</v>
      </c>
      <c r="K282" s="114"/>
      <c r="L282" s="114"/>
      <c r="M282" s="114"/>
      <c r="N282" s="114"/>
    </row>
    <row r="283" spans="1:14" s="115" customFormat="1" ht="33" customHeight="1" x14ac:dyDescent="0.2">
      <c r="A283" s="90">
        <v>384</v>
      </c>
      <c r="B283" s="106">
        <v>8042</v>
      </c>
      <c r="C283" s="107">
        <v>45145</v>
      </c>
      <c r="D283" s="108">
        <v>10500</v>
      </c>
      <c r="E283" s="109" t="s">
        <v>435</v>
      </c>
      <c r="F283" s="109"/>
      <c r="G283" s="188"/>
      <c r="H283" s="95" t="s">
        <v>434</v>
      </c>
      <c r="I283" s="109"/>
      <c r="J283" s="112">
        <v>5106.96</v>
      </c>
      <c r="K283" s="114"/>
      <c r="L283" s="114"/>
      <c r="M283" s="114"/>
      <c r="N283" s="114"/>
    </row>
    <row r="284" spans="1:14" s="115" customFormat="1" ht="33" customHeight="1" x14ac:dyDescent="0.2">
      <c r="A284" s="90">
        <v>527</v>
      </c>
      <c r="B284" s="106">
        <v>8464</v>
      </c>
      <c r="C284" s="107">
        <v>45147</v>
      </c>
      <c r="D284" s="108">
        <v>133</v>
      </c>
      <c r="E284" s="109" t="s">
        <v>510</v>
      </c>
      <c r="F284" s="110" t="s">
        <v>511</v>
      </c>
      <c r="G284" s="187"/>
      <c r="H284" s="144" t="s">
        <v>485</v>
      </c>
      <c r="I284" s="109">
        <v>310256042100003</v>
      </c>
      <c r="J284" s="112">
        <v>1304347.83</v>
      </c>
      <c r="K284" s="114"/>
      <c r="L284" s="114"/>
      <c r="M284" s="114"/>
      <c r="N284" s="114"/>
    </row>
    <row r="285" spans="1:14" s="115" customFormat="1" ht="33" customHeight="1" x14ac:dyDescent="0.2">
      <c r="A285" s="90">
        <v>531</v>
      </c>
      <c r="B285" s="106">
        <v>8468</v>
      </c>
      <c r="C285" s="107">
        <v>45147</v>
      </c>
      <c r="D285" s="108">
        <v>137</v>
      </c>
      <c r="E285" s="109" t="s">
        <v>514</v>
      </c>
      <c r="F285" s="110" t="s">
        <v>515</v>
      </c>
      <c r="G285" s="187"/>
      <c r="H285" s="144" t="s">
        <v>485</v>
      </c>
      <c r="I285" s="109">
        <v>300250051100003</v>
      </c>
      <c r="J285" s="112">
        <v>450172.8</v>
      </c>
      <c r="K285" s="114"/>
      <c r="L285" s="114"/>
      <c r="M285" s="114"/>
      <c r="N285" s="114"/>
    </row>
    <row r="286" spans="1:14" s="115" customFormat="1" ht="33" customHeight="1" x14ac:dyDescent="0.2">
      <c r="A286" s="90">
        <v>532</v>
      </c>
      <c r="B286" s="106">
        <v>8469</v>
      </c>
      <c r="C286" s="107">
        <v>45147</v>
      </c>
      <c r="D286" s="108">
        <v>138</v>
      </c>
      <c r="E286" s="109" t="s">
        <v>514</v>
      </c>
      <c r="F286" s="110" t="s">
        <v>515</v>
      </c>
      <c r="G286" s="187"/>
      <c r="H286" s="144" t="s">
        <v>485</v>
      </c>
      <c r="I286" s="109">
        <v>300250051100003</v>
      </c>
      <c r="J286" s="112">
        <v>985800</v>
      </c>
      <c r="K286" s="114"/>
      <c r="L286" s="114"/>
      <c r="M286" s="114"/>
      <c r="N286" s="114"/>
    </row>
    <row r="287" spans="1:14" s="115" customFormat="1" ht="33" customHeight="1" x14ac:dyDescent="0.2">
      <c r="A287" s="90">
        <v>385</v>
      </c>
      <c r="B287" s="106">
        <v>8446</v>
      </c>
      <c r="C287" s="107">
        <v>45151</v>
      </c>
      <c r="D287" s="108">
        <v>10501</v>
      </c>
      <c r="E287" s="109" t="s">
        <v>435</v>
      </c>
      <c r="F287" s="109"/>
      <c r="G287" s="188"/>
      <c r="H287" s="95" t="s">
        <v>434</v>
      </c>
      <c r="I287" s="109"/>
      <c r="J287" s="112">
        <v>340.87</v>
      </c>
      <c r="K287" s="114"/>
      <c r="L287" s="114"/>
      <c r="M287" s="114"/>
      <c r="N287" s="114"/>
    </row>
    <row r="288" spans="1:14" s="115" customFormat="1" ht="33" customHeight="1" x14ac:dyDescent="0.2">
      <c r="A288" s="90">
        <v>386</v>
      </c>
      <c r="B288" s="106">
        <v>8446</v>
      </c>
      <c r="C288" s="107">
        <v>45151</v>
      </c>
      <c r="D288" s="108">
        <v>10502</v>
      </c>
      <c r="E288" s="109" t="s">
        <v>432</v>
      </c>
      <c r="F288" s="109"/>
      <c r="G288" s="188"/>
      <c r="H288" s="95" t="s">
        <v>434</v>
      </c>
      <c r="I288" s="109">
        <v>300048369800003</v>
      </c>
      <c r="J288" s="112">
        <v>19656.25</v>
      </c>
      <c r="K288" s="114"/>
      <c r="L288" s="114"/>
      <c r="M288" s="114"/>
      <c r="N288" s="114"/>
    </row>
    <row r="289" spans="1:14" s="115" customFormat="1" ht="33" customHeight="1" x14ac:dyDescent="0.2">
      <c r="A289" s="90">
        <v>387</v>
      </c>
      <c r="B289" s="106">
        <v>8446</v>
      </c>
      <c r="C289" s="107">
        <v>45151</v>
      </c>
      <c r="D289" s="108">
        <v>10503</v>
      </c>
      <c r="E289" s="109" t="s">
        <v>432</v>
      </c>
      <c r="F289" s="109"/>
      <c r="G289" s="188"/>
      <c r="H289" s="95" t="s">
        <v>434</v>
      </c>
      <c r="I289" s="109">
        <v>300048369800003</v>
      </c>
      <c r="J289" s="129">
        <v>31768.75</v>
      </c>
      <c r="K289" s="114"/>
      <c r="L289" s="114"/>
      <c r="M289" s="114"/>
      <c r="N289" s="114"/>
    </row>
    <row r="290" spans="1:14" s="115" customFormat="1" ht="33" customHeight="1" x14ac:dyDescent="0.2">
      <c r="A290" s="90">
        <v>141</v>
      </c>
      <c r="B290" s="106">
        <v>8306</v>
      </c>
      <c r="C290" s="107">
        <v>45152</v>
      </c>
      <c r="D290" s="108">
        <v>421</v>
      </c>
      <c r="E290" s="108" t="s">
        <v>357</v>
      </c>
      <c r="F290" s="110" t="s">
        <v>358</v>
      </c>
      <c r="G290" s="187"/>
      <c r="H290" s="110">
        <v>3</v>
      </c>
      <c r="I290" s="109">
        <v>300132067400003</v>
      </c>
      <c r="J290" s="112">
        <v>5091443.1900000004</v>
      </c>
      <c r="K290" s="113"/>
      <c r="L290" s="114">
        <v>1534527.72</v>
      </c>
      <c r="M290" s="114">
        <v>509144.32000000001</v>
      </c>
      <c r="N290" s="114"/>
    </row>
    <row r="291" spans="1:14" s="115" customFormat="1" ht="33" customHeight="1" x14ac:dyDescent="0.2">
      <c r="A291" s="90">
        <v>535</v>
      </c>
      <c r="B291" s="106">
        <v>8664</v>
      </c>
      <c r="C291" s="107">
        <v>45155</v>
      </c>
      <c r="D291" s="108">
        <v>141</v>
      </c>
      <c r="E291" s="109" t="s">
        <v>350</v>
      </c>
      <c r="F291" s="110" t="s">
        <v>351</v>
      </c>
      <c r="G291" s="187"/>
      <c r="H291" s="144" t="s">
        <v>485</v>
      </c>
      <c r="I291" s="109">
        <v>300951375300003</v>
      </c>
      <c r="J291" s="112">
        <v>1129250.93</v>
      </c>
      <c r="K291" s="114"/>
      <c r="L291" s="114"/>
      <c r="M291" s="114"/>
      <c r="N291" s="114"/>
    </row>
    <row r="292" spans="1:14" s="115" customFormat="1" ht="33" customHeight="1" x14ac:dyDescent="0.2">
      <c r="A292" s="90">
        <v>139</v>
      </c>
      <c r="B292" s="106">
        <v>8530</v>
      </c>
      <c r="C292" s="107">
        <v>45157</v>
      </c>
      <c r="D292" s="108">
        <v>419</v>
      </c>
      <c r="E292" s="108" t="s">
        <v>354</v>
      </c>
      <c r="F292" s="110" t="s">
        <v>355</v>
      </c>
      <c r="G292" s="187"/>
      <c r="H292" s="110">
        <v>1</v>
      </c>
      <c r="I292" s="109">
        <v>310184454500003</v>
      </c>
      <c r="J292" s="112">
        <v>705948.37</v>
      </c>
      <c r="K292" s="113"/>
      <c r="L292" s="114">
        <v>211784.51</v>
      </c>
      <c r="M292" s="114">
        <v>35297.42</v>
      </c>
      <c r="N292" s="114"/>
    </row>
    <row r="293" spans="1:14" s="115" customFormat="1" ht="33" customHeight="1" x14ac:dyDescent="0.2">
      <c r="A293" s="90">
        <v>392</v>
      </c>
      <c r="B293" s="106">
        <v>8674</v>
      </c>
      <c r="C293" s="107">
        <v>45157</v>
      </c>
      <c r="D293" s="108">
        <v>10508</v>
      </c>
      <c r="E293" s="109" t="s">
        <v>435</v>
      </c>
      <c r="F293" s="109"/>
      <c r="G293" s="188"/>
      <c r="H293" s="95" t="s">
        <v>434</v>
      </c>
      <c r="I293" s="109"/>
      <c r="J293" s="112">
        <v>3478.26</v>
      </c>
      <c r="K293" s="114"/>
      <c r="L293" s="114"/>
      <c r="M293" s="114"/>
      <c r="N293" s="114"/>
    </row>
    <row r="294" spans="1:14" s="91" customFormat="1" ht="33" customHeight="1" x14ac:dyDescent="0.2">
      <c r="A294" s="90">
        <v>137</v>
      </c>
      <c r="B294" s="106">
        <v>8844</v>
      </c>
      <c r="C294" s="107">
        <v>45159</v>
      </c>
      <c r="D294" s="108">
        <v>417</v>
      </c>
      <c r="E294" s="109" t="s">
        <v>350</v>
      </c>
      <c r="F294" s="110" t="s">
        <v>351</v>
      </c>
      <c r="G294" s="110"/>
      <c r="H294" s="111">
        <v>2</v>
      </c>
      <c r="I294" s="109">
        <v>300951375300003</v>
      </c>
      <c r="J294" s="112">
        <v>143147.62</v>
      </c>
      <c r="K294" s="113"/>
      <c r="L294" s="114">
        <v>0</v>
      </c>
      <c r="M294" s="114">
        <v>21472.14</v>
      </c>
      <c r="N294" s="114">
        <v>0</v>
      </c>
    </row>
    <row r="295" spans="1:14" s="91" customFormat="1" ht="33" customHeight="1" x14ac:dyDescent="0.2">
      <c r="A295" s="90">
        <v>138</v>
      </c>
      <c r="B295" s="106">
        <v>8443</v>
      </c>
      <c r="C295" s="107">
        <v>45159</v>
      </c>
      <c r="D295" s="108">
        <v>418</v>
      </c>
      <c r="E295" s="108" t="s">
        <v>352</v>
      </c>
      <c r="F295" s="110" t="s">
        <v>353</v>
      </c>
      <c r="G295" s="110"/>
      <c r="H295" s="111">
        <v>1</v>
      </c>
      <c r="I295" s="109">
        <v>300145863200003</v>
      </c>
      <c r="J295" s="112">
        <v>220457.2</v>
      </c>
      <c r="K295" s="113"/>
      <c r="L295" s="114">
        <v>110228.6</v>
      </c>
      <c r="M295" s="114">
        <v>22045.72</v>
      </c>
      <c r="N295" s="114">
        <v>0</v>
      </c>
    </row>
    <row r="296" spans="1:14" s="91" customFormat="1" ht="33" customHeight="1" x14ac:dyDescent="0.2">
      <c r="A296" s="90">
        <v>391</v>
      </c>
      <c r="B296" s="106">
        <v>8672</v>
      </c>
      <c r="C296" s="107">
        <v>45160</v>
      </c>
      <c r="D296" s="108">
        <v>10507</v>
      </c>
      <c r="E296" s="109" t="s">
        <v>435</v>
      </c>
      <c r="F296" s="109"/>
      <c r="G296" s="109"/>
      <c r="H296" s="95" t="s">
        <v>434</v>
      </c>
      <c r="I296" s="109"/>
      <c r="J296" s="112">
        <v>1565.22</v>
      </c>
      <c r="K296" s="114"/>
      <c r="L296" s="114"/>
      <c r="M296" s="114"/>
      <c r="N296" s="114"/>
    </row>
    <row r="297" spans="1:14" s="91" customFormat="1" ht="33" customHeight="1" x14ac:dyDescent="0.2">
      <c r="A297" s="90">
        <v>536</v>
      </c>
      <c r="B297" s="106">
        <v>8665</v>
      </c>
      <c r="C297" s="107">
        <v>45160</v>
      </c>
      <c r="D297" s="108">
        <v>142</v>
      </c>
      <c r="E297" s="109" t="s">
        <v>517</v>
      </c>
      <c r="F297" s="110" t="s">
        <v>518</v>
      </c>
      <c r="G297" s="110"/>
      <c r="H297" s="144" t="s">
        <v>485</v>
      </c>
      <c r="I297" s="109">
        <v>300449479600003</v>
      </c>
      <c r="J297" s="112">
        <v>1043478.26</v>
      </c>
      <c r="K297" s="114"/>
      <c r="L297" s="114"/>
      <c r="M297" s="114"/>
      <c r="N297" s="114"/>
    </row>
    <row r="298" spans="1:14" s="91" customFormat="1" ht="33" customHeight="1" x14ac:dyDescent="0.2">
      <c r="A298" s="90">
        <v>142</v>
      </c>
      <c r="B298" s="106">
        <v>8666</v>
      </c>
      <c r="C298" s="107">
        <v>45161</v>
      </c>
      <c r="D298" s="108">
        <v>422</v>
      </c>
      <c r="E298" s="108" t="s">
        <v>357</v>
      </c>
      <c r="F298" s="110" t="s">
        <v>359</v>
      </c>
      <c r="G298" s="110"/>
      <c r="H298" s="110">
        <v>3</v>
      </c>
      <c r="I298" s="109">
        <v>300132067400003</v>
      </c>
      <c r="J298" s="112">
        <v>38654.28</v>
      </c>
      <c r="K298" s="113"/>
      <c r="L298" s="114">
        <v>19327.14</v>
      </c>
      <c r="M298" s="114">
        <v>3865.43</v>
      </c>
      <c r="N298" s="114"/>
    </row>
    <row r="299" spans="1:14" s="91" customFormat="1" ht="33" customHeight="1" x14ac:dyDescent="0.2">
      <c r="A299" s="90">
        <v>143</v>
      </c>
      <c r="B299" s="106">
        <v>8531</v>
      </c>
      <c r="C299" s="107">
        <v>45161</v>
      </c>
      <c r="D299" s="108">
        <v>423</v>
      </c>
      <c r="E299" s="109" t="s">
        <v>354</v>
      </c>
      <c r="F299" s="110" t="s">
        <v>355</v>
      </c>
      <c r="G299" s="110"/>
      <c r="H299" s="110">
        <v>2</v>
      </c>
      <c r="I299" s="109">
        <v>310184454500003</v>
      </c>
      <c r="J299" s="112">
        <v>265071.24</v>
      </c>
      <c r="K299" s="113"/>
      <c r="L299" s="114">
        <v>79521.37</v>
      </c>
      <c r="M299" s="114">
        <v>13253.56</v>
      </c>
      <c r="N299" s="114"/>
    </row>
    <row r="300" spans="1:14" s="91" customFormat="1" ht="33" customHeight="1" x14ac:dyDescent="0.2">
      <c r="A300" s="90">
        <v>530</v>
      </c>
      <c r="B300" s="106">
        <v>8657</v>
      </c>
      <c r="C300" s="107">
        <v>45161</v>
      </c>
      <c r="D300" s="108">
        <v>136</v>
      </c>
      <c r="E300" s="109" t="s">
        <v>357</v>
      </c>
      <c r="F300" s="110" t="s">
        <v>509</v>
      </c>
      <c r="G300" s="110"/>
      <c r="H300" s="144" t="s">
        <v>485</v>
      </c>
      <c r="I300" s="109">
        <v>300132067400003</v>
      </c>
      <c r="J300" s="112">
        <v>2173913.04</v>
      </c>
      <c r="K300" s="114"/>
      <c r="L300" s="114"/>
      <c r="M300" s="114"/>
      <c r="N300" s="114"/>
    </row>
    <row r="301" spans="1:14" s="91" customFormat="1" ht="33" customHeight="1" x14ac:dyDescent="0.2">
      <c r="A301" s="90">
        <v>533</v>
      </c>
      <c r="B301" s="106">
        <v>8661</v>
      </c>
      <c r="C301" s="107">
        <v>45162</v>
      </c>
      <c r="D301" s="108">
        <v>139</v>
      </c>
      <c r="E301" s="109" t="s">
        <v>413</v>
      </c>
      <c r="F301" s="110" t="s">
        <v>414</v>
      </c>
      <c r="G301" s="110"/>
      <c r="H301" s="144" t="s">
        <v>485</v>
      </c>
      <c r="I301" s="109">
        <v>310397914500003</v>
      </c>
      <c r="J301" s="112">
        <v>2245109</v>
      </c>
      <c r="K301" s="114"/>
      <c r="L301" s="114"/>
      <c r="M301" s="114"/>
      <c r="N301" s="114"/>
    </row>
    <row r="302" spans="1:14" s="91" customFormat="1" ht="33" customHeight="1" x14ac:dyDescent="0.2">
      <c r="A302" s="90">
        <v>388</v>
      </c>
      <c r="B302" s="106">
        <v>8670</v>
      </c>
      <c r="C302" s="107">
        <v>45165</v>
      </c>
      <c r="D302" s="108">
        <v>10504</v>
      </c>
      <c r="E302" s="109" t="s">
        <v>460</v>
      </c>
      <c r="F302" s="109"/>
      <c r="G302" s="109"/>
      <c r="H302" s="95" t="s">
        <v>434</v>
      </c>
      <c r="I302" s="109">
        <v>311377761400003</v>
      </c>
      <c r="J302" s="112">
        <v>6874.85</v>
      </c>
      <c r="K302" s="114"/>
      <c r="L302" s="114"/>
      <c r="M302" s="114"/>
      <c r="N302" s="114"/>
    </row>
    <row r="303" spans="1:14" s="91" customFormat="1" ht="33" customHeight="1" x14ac:dyDescent="0.2">
      <c r="A303" s="90">
        <v>389</v>
      </c>
      <c r="B303" s="106">
        <v>8670</v>
      </c>
      <c r="C303" s="107">
        <v>45165</v>
      </c>
      <c r="D303" s="108">
        <v>10505</v>
      </c>
      <c r="E303" s="109" t="s">
        <v>432</v>
      </c>
      <c r="F303" s="109"/>
      <c r="G303" s="109"/>
      <c r="H303" s="95" t="s">
        <v>434</v>
      </c>
      <c r="I303" s="109">
        <v>300048369800003</v>
      </c>
      <c r="J303" s="112">
        <v>30124.25</v>
      </c>
      <c r="K303" s="114"/>
      <c r="L303" s="114"/>
      <c r="M303" s="114"/>
      <c r="N303" s="114"/>
    </row>
    <row r="304" spans="1:14" s="91" customFormat="1" ht="33" customHeight="1" x14ac:dyDescent="0.2">
      <c r="A304" s="90">
        <v>390</v>
      </c>
      <c r="B304" s="106">
        <v>8670</v>
      </c>
      <c r="C304" s="107">
        <v>45165</v>
      </c>
      <c r="D304" s="108">
        <v>10506</v>
      </c>
      <c r="E304" s="109" t="s">
        <v>435</v>
      </c>
      <c r="F304" s="109"/>
      <c r="G304" s="109"/>
      <c r="H304" s="95" t="s">
        <v>434</v>
      </c>
      <c r="I304" s="109"/>
      <c r="J304" s="112">
        <v>86.96</v>
      </c>
      <c r="K304" s="114"/>
      <c r="L304" s="114"/>
      <c r="M304" s="114"/>
      <c r="N304" s="114"/>
    </row>
    <row r="305" spans="1:14" s="91" customFormat="1" ht="33" customHeight="1" x14ac:dyDescent="0.2">
      <c r="A305" s="90">
        <v>144</v>
      </c>
      <c r="B305" s="106">
        <v>9604</v>
      </c>
      <c r="C305" s="107">
        <v>45167</v>
      </c>
      <c r="D305" s="108" t="s">
        <v>360</v>
      </c>
      <c r="E305" s="109" t="s">
        <v>263</v>
      </c>
      <c r="F305" s="110" t="s">
        <v>361</v>
      </c>
      <c r="G305" s="110"/>
      <c r="H305" s="110">
        <v>4</v>
      </c>
      <c r="I305" s="109">
        <v>310571216600003</v>
      </c>
      <c r="J305" s="112">
        <v>15830.61</v>
      </c>
      <c r="K305" s="113"/>
      <c r="L305" s="114">
        <v>0</v>
      </c>
      <c r="M305" s="114">
        <v>0</v>
      </c>
      <c r="N305" s="114"/>
    </row>
    <row r="306" spans="1:14" s="91" customFormat="1" ht="33" customHeight="1" x14ac:dyDescent="0.2">
      <c r="A306" s="90">
        <v>145</v>
      </c>
      <c r="B306" s="106">
        <v>8668</v>
      </c>
      <c r="C306" s="107">
        <v>45167</v>
      </c>
      <c r="D306" s="108">
        <v>424</v>
      </c>
      <c r="E306" s="109" t="s">
        <v>203</v>
      </c>
      <c r="F306" s="110" t="s">
        <v>362</v>
      </c>
      <c r="G306" s="110"/>
      <c r="H306" s="110">
        <v>3</v>
      </c>
      <c r="I306" s="109">
        <v>300047377500003</v>
      </c>
      <c r="J306" s="112">
        <v>35363.93</v>
      </c>
      <c r="K306" s="113">
        <v>7072.79</v>
      </c>
      <c r="L306" s="114">
        <v>0</v>
      </c>
      <c r="M306" s="114">
        <v>3536.39</v>
      </c>
      <c r="N306" s="114"/>
    </row>
    <row r="307" spans="1:14" s="91" customFormat="1" ht="33" customHeight="1" x14ac:dyDescent="0.2">
      <c r="A307" s="90">
        <v>146</v>
      </c>
      <c r="B307" s="106">
        <v>8667</v>
      </c>
      <c r="C307" s="107">
        <v>45168</v>
      </c>
      <c r="D307" s="108">
        <v>425</v>
      </c>
      <c r="E307" s="109" t="s">
        <v>350</v>
      </c>
      <c r="F307" s="110" t="s">
        <v>351</v>
      </c>
      <c r="G307" s="110"/>
      <c r="H307" s="110">
        <v>15</v>
      </c>
      <c r="I307" s="109">
        <v>300951375300003</v>
      </c>
      <c r="J307" s="112">
        <v>1188501.08</v>
      </c>
      <c r="K307" s="113">
        <v>475400.43</v>
      </c>
      <c r="L307" s="114">
        <v>0</v>
      </c>
      <c r="M307" s="114">
        <v>237700.22</v>
      </c>
      <c r="N307" s="114"/>
    </row>
    <row r="308" spans="1:14" s="91" customFormat="1" ht="33" customHeight="1" x14ac:dyDescent="0.2">
      <c r="A308" s="90">
        <v>147</v>
      </c>
      <c r="B308" s="106">
        <v>8724</v>
      </c>
      <c r="C308" s="107">
        <v>45169</v>
      </c>
      <c r="D308" s="108">
        <v>426</v>
      </c>
      <c r="E308" s="109" t="s">
        <v>350</v>
      </c>
      <c r="F308" s="110" t="s">
        <v>351</v>
      </c>
      <c r="G308" s="110"/>
      <c r="H308" s="110">
        <v>19</v>
      </c>
      <c r="I308" s="109">
        <v>301191276200003</v>
      </c>
      <c r="J308" s="112">
        <v>723141.04</v>
      </c>
      <c r="K308" s="113">
        <v>42520.69</v>
      </c>
      <c r="L308" s="114"/>
      <c r="M308" s="114">
        <v>108471.16</v>
      </c>
      <c r="N308" s="114"/>
    </row>
    <row r="309" spans="1:14" s="91" customFormat="1" ht="33" customHeight="1" x14ac:dyDescent="0.2">
      <c r="A309" s="90">
        <v>393</v>
      </c>
      <c r="B309" s="106">
        <v>8728</v>
      </c>
      <c r="C309" s="107">
        <v>45169</v>
      </c>
      <c r="D309" s="108">
        <v>10509</v>
      </c>
      <c r="E309" s="109" t="s">
        <v>461</v>
      </c>
      <c r="F309" s="109"/>
      <c r="G309" s="109"/>
      <c r="H309" s="95" t="s">
        <v>434</v>
      </c>
      <c r="I309" s="109"/>
      <c r="J309" s="112">
        <v>4336.5</v>
      </c>
      <c r="K309" s="114"/>
      <c r="L309" s="114"/>
      <c r="M309" s="114"/>
      <c r="N309" s="114"/>
    </row>
    <row r="310" spans="1:14" s="91" customFormat="1" ht="33" customHeight="1" x14ac:dyDescent="0.2">
      <c r="A310" s="90">
        <v>281</v>
      </c>
      <c r="B310" s="137">
        <v>10440</v>
      </c>
      <c r="C310" s="138">
        <v>45170</v>
      </c>
      <c r="D310" s="137">
        <v>52</v>
      </c>
      <c r="E310" s="139" t="s">
        <v>383</v>
      </c>
      <c r="F310" s="139" t="s">
        <v>384</v>
      </c>
      <c r="G310" s="139">
        <v>0</v>
      </c>
      <c r="H310" s="139" t="s">
        <v>423</v>
      </c>
      <c r="I310" s="139">
        <v>301191276200003</v>
      </c>
      <c r="J310" s="141">
        <v>-225511</v>
      </c>
      <c r="K310" s="141"/>
      <c r="L310" s="142">
        <v>0</v>
      </c>
      <c r="M310" s="142">
        <v>-33827</v>
      </c>
      <c r="N310" s="142"/>
    </row>
    <row r="311" spans="1:14" s="91" customFormat="1" ht="33" customHeight="1" x14ac:dyDescent="0.2">
      <c r="A311" s="90">
        <v>151</v>
      </c>
      <c r="B311" s="124">
        <v>8726</v>
      </c>
      <c r="C311" s="125">
        <v>45171</v>
      </c>
      <c r="D311" s="126">
        <v>430</v>
      </c>
      <c r="E311" s="126" t="s">
        <v>205</v>
      </c>
      <c r="F311" s="110" t="s">
        <v>11</v>
      </c>
      <c r="G311" s="110">
        <v>10245</v>
      </c>
      <c r="H311" s="110">
        <v>3</v>
      </c>
      <c r="I311" s="109">
        <v>310184454500003</v>
      </c>
      <c r="J311" s="112">
        <v>60517.97</v>
      </c>
      <c r="K311" s="113"/>
      <c r="L311" s="127">
        <v>18155.39</v>
      </c>
      <c r="M311" s="127">
        <v>3025.9</v>
      </c>
      <c r="N311" s="127"/>
    </row>
    <row r="312" spans="1:14" s="91" customFormat="1" ht="33" customHeight="1" x14ac:dyDescent="0.2">
      <c r="A312" s="90">
        <v>182</v>
      </c>
      <c r="B312" s="124">
        <v>10441</v>
      </c>
      <c r="C312" s="125">
        <v>45172</v>
      </c>
      <c r="D312" s="126">
        <v>461</v>
      </c>
      <c r="E312" s="109" t="s">
        <v>383</v>
      </c>
      <c r="F312" s="109" t="s">
        <v>384</v>
      </c>
      <c r="G312" s="189"/>
      <c r="H312" s="109">
        <v>1</v>
      </c>
      <c r="I312" s="109">
        <v>301191276200003</v>
      </c>
      <c r="J312" s="129">
        <v>205458</v>
      </c>
      <c r="K312" s="127"/>
      <c r="L312" s="127">
        <v>0</v>
      </c>
      <c r="M312" s="127">
        <v>30819</v>
      </c>
      <c r="N312" s="127"/>
    </row>
    <row r="313" spans="1:14" s="91" customFormat="1" ht="33" customHeight="1" x14ac:dyDescent="0.2">
      <c r="A313" s="90">
        <v>537</v>
      </c>
      <c r="B313" s="106">
        <v>10031</v>
      </c>
      <c r="C313" s="107">
        <v>45172</v>
      </c>
      <c r="D313" s="126">
        <v>143</v>
      </c>
      <c r="E313" s="109" t="s">
        <v>519</v>
      </c>
      <c r="F313" s="110" t="s">
        <v>520</v>
      </c>
      <c r="G313" s="110"/>
      <c r="H313" s="144" t="s">
        <v>485</v>
      </c>
      <c r="I313" s="109">
        <v>300514883600003</v>
      </c>
      <c r="J313" s="112">
        <v>84917.01</v>
      </c>
      <c r="K313" s="114"/>
      <c r="L313" s="114"/>
      <c r="M313" s="114"/>
      <c r="N313" s="114"/>
    </row>
    <row r="314" spans="1:14" s="91" customFormat="1" ht="33" customHeight="1" x14ac:dyDescent="0.2">
      <c r="A314" s="90">
        <v>543</v>
      </c>
      <c r="B314" s="106">
        <v>10271</v>
      </c>
      <c r="C314" s="107">
        <v>45172</v>
      </c>
      <c r="D314" s="126">
        <v>149</v>
      </c>
      <c r="E314" s="109" t="s">
        <v>527</v>
      </c>
      <c r="F314" s="110" t="s">
        <v>431</v>
      </c>
      <c r="G314" s="110"/>
      <c r="H314" s="144" t="s">
        <v>485</v>
      </c>
      <c r="I314" s="109">
        <v>0</v>
      </c>
      <c r="J314" s="112">
        <v>52173.91</v>
      </c>
      <c r="K314" s="114"/>
      <c r="L314" s="114"/>
      <c r="M314" s="114"/>
      <c r="N314" s="114"/>
    </row>
    <row r="315" spans="1:14" s="91" customFormat="1" ht="33" customHeight="1" x14ac:dyDescent="0.2">
      <c r="A315" s="90">
        <v>542</v>
      </c>
      <c r="B315" s="106">
        <v>10058</v>
      </c>
      <c r="C315" s="107">
        <v>45173</v>
      </c>
      <c r="D315" s="126">
        <v>148</v>
      </c>
      <c r="E315" s="109" t="s">
        <v>525</v>
      </c>
      <c r="F315" s="110" t="s">
        <v>526</v>
      </c>
      <c r="G315" s="110"/>
      <c r="H315" s="144" t="s">
        <v>485</v>
      </c>
      <c r="I315" s="109">
        <v>300054125100003</v>
      </c>
      <c r="J315" s="112">
        <v>217391.3</v>
      </c>
      <c r="K315" s="114"/>
      <c r="L315" s="114"/>
      <c r="M315" s="114"/>
      <c r="N315" s="114"/>
    </row>
    <row r="316" spans="1:14" s="91" customFormat="1" ht="33" customHeight="1" x14ac:dyDescent="0.2">
      <c r="A316" s="90">
        <v>152</v>
      </c>
      <c r="B316" s="124">
        <v>8780</v>
      </c>
      <c r="C316" s="125">
        <v>45174</v>
      </c>
      <c r="D316" s="126">
        <v>431</v>
      </c>
      <c r="E316" s="126" t="s">
        <v>204</v>
      </c>
      <c r="F316" s="110" t="s">
        <v>368</v>
      </c>
      <c r="G316" s="110">
        <v>10236</v>
      </c>
      <c r="H316" s="110">
        <v>1</v>
      </c>
      <c r="I316" s="109">
        <v>311207170100003</v>
      </c>
      <c r="J316" s="112">
        <v>705890.74</v>
      </c>
      <c r="K316" s="113"/>
      <c r="L316" s="127">
        <v>105883.61</v>
      </c>
      <c r="M316" s="127">
        <v>35294.54</v>
      </c>
      <c r="N316" s="127"/>
    </row>
    <row r="317" spans="1:14" s="91" customFormat="1" ht="33" customHeight="1" x14ac:dyDescent="0.2">
      <c r="A317" s="90">
        <v>153</v>
      </c>
      <c r="B317" s="124">
        <v>8831</v>
      </c>
      <c r="C317" s="125">
        <v>45174</v>
      </c>
      <c r="D317" s="126">
        <v>432</v>
      </c>
      <c r="E317" s="126" t="s">
        <v>223</v>
      </c>
      <c r="F317" s="110" t="s">
        <v>369</v>
      </c>
      <c r="G317" s="110">
        <v>10163</v>
      </c>
      <c r="H317" s="110">
        <v>2</v>
      </c>
      <c r="I317" s="109">
        <v>300250051100003</v>
      </c>
      <c r="J317" s="112">
        <v>2374.6</v>
      </c>
      <c r="K317" s="113"/>
      <c r="L317" s="127">
        <v>0</v>
      </c>
      <c r="M317" s="127"/>
      <c r="N317" s="127"/>
    </row>
    <row r="318" spans="1:14" s="91" customFormat="1" ht="33" customHeight="1" x14ac:dyDescent="0.2">
      <c r="A318" s="90">
        <v>154</v>
      </c>
      <c r="B318" s="124">
        <v>8832</v>
      </c>
      <c r="C318" s="125">
        <v>45174</v>
      </c>
      <c r="D318" s="126">
        <v>433</v>
      </c>
      <c r="E318" s="126" t="s">
        <v>223</v>
      </c>
      <c r="F318" s="110" t="s">
        <v>369</v>
      </c>
      <c r="G318" s="110">
        <v>10163</v>
      </c>
      <c r="H318" s="110">
        <v>2</v>
      </c>
      <c r="I318" s="109">
        <v>300250051100003</v>
      </c>
      <c r="J318" s="112">
        <v>4986</v>
      </c>
      <c r="K318" s="113"/>
      <c r="L318" s="127">
        <v>0</v>
      </c>
      <c r="M318" s="127"/>
      <c r="N318" s="127"/>
    </row>
    <row r="319" spans="1:14" s="91" customFormat="1" ht="33" customHeight="1" x14ac:dyDescent="0.2">
      <c r="A319" s="90">
        <v>155</v>
      </c>
      <c r="B319" s="124">
        <v>8833</v>
      </c>
      <c r="C319" s="125">
        <v>45174</v>
      </c>
      <c r="D319" s="126">
        <v>434</v>
      </c>
      <c r="E319" s="109" t="s">
        <v>223</v>
      </c>
      <c r="F319" s="110" t="s">
        <v>369</v>
      </c>
      <c r="G319" s="110">
        <v>10163</v>
      </c>
      <c r="H319" s="110">
        <v>3</v>
      </c>
      <c r="I319" s="109">
        <v>300250051100003</v>
      </c>
      <c r="J319" s="112">
        <v>4661.3</v>
      </c>
      <c r="K319" s="113"/>
      <c r="L319" s="127">
        <v>0</v>
      </c>
      <c r="M319" s="127"/>
      <c r="N319" s="127"/>
    </row>
    <row r="320" spans="1:14" s="91" customFormat="1" ht="33" customHeight="1" x14ac:dyDescent="0.2">
      <c r="A320" s="90">
        <v>156</v>
      </c>
      <c r="B320" s="124">
        <v>8834</v>
      </c>
      <c r="C320" s="125">
        <v>45174</v>
      </c>
      <c r="D320" s="126">
        <v>435</v>
      </c>
      <c r="E320" s="109" t="s">
        <v>223</v>
      </c>
      <c r="F320" s="110" t="s">
        <v>369</v>
      </c>
      <c r="G320" s="110">
        <v>10163</v>
      </c>
      <c r="H320" s="110">
        <v>2</v>
      </c>
      <c r="I320" s="109">
        <v>300250051100003</v>
      </c>
      <c r="J320" s="112">
        <v>2912.3</v>
      </c>
      <c r="K320" s="113"/>
      <c r="L320" s="127">
        <v>0</v>
      </c>
      <c r="M320" s="127"/>
      <c r="N320" s="127"/>
    </row>
    <row r="321" spans="1:14" s="91" customFormat="1" ht="33" customHeight="1" x14ac:dyDescent="0.2">
      <c r="A321" s="90">
        <v>157</v>
      </c>
      <c r="B321" s="124">
        <v>8835</v>
      </c>
      <c r="C321" s="125">
        <v>45174</v>
      </c>
      <c r="D321" s="126">
        <v>436</v>
      </c>
      <c r="E321" s="109" t="s">
        <v>223</v>
      </c>
      <c r="F321" s="110" t="s">
        <v>369</v>
      </c>
      <c r="G321" s="110">
        <v>10163</v>
      </c>
      <c r="H321" s="110">
        <v>3</v>
      </c>
      <c r="I321" s="109">
        <v>300250051100003</v>
      </c>
      <c r="J321" s="112">
        <v>4500</v>
      </c>
      <c r="K321" s="113"/>
      <c r="L321" s="127">
        <v>0</v>
      </c>
      <c r="M321" s="127"/>
      <c r="N321" s="127"/>
    </row>
    <row r="322" spans="1:14" s="91" customFormat="1" ht="33" customHeight="1" x14ac:dyDescent="0.2">
      <c r="A322" s="90">
        <v>158</v>
      </c>
      <c r="B322" s="124">
        <v>8836</v>
      </c>
      <c r="C322" s="125">
        <v>45174</v>
      </c>
      <c r="D322" s="126">
        <v>437</v>
      </c>
      <c r="E322" s="109" t="s">
        <v>223</v>
      </c>
      <c r="F322" s="110" t="s">
        <v>369</v>
      </c>
      <c r="G322" s="110">
        <v>10163</v>
      </c>
      <c r="H322" s="110">
        <v>3</v>
      </c>
      <c r="I322" s="109">
        <v>300250051100003</v>
      </c>
      <c r="J322" s="112">
        <v>9000</v>
      </c>
      <c r="K322" s="113"/>
      <c r="L322" s="127">
        <v>0</v>
      </c>
      <c r="M322" s="127"/>
      <c r="N322" s="127"/>
    </row>
    <row r="323" spans="1:14" s="91" customFormat="1" ht="33" customHeight="1" x14ac:dyDescent="0.2">
      <c r="A323" s="90">
        <v>159</v>
      </c>
      <c r="B323" s="124">
        <v>8838</v>
      </c>
      <c r="C323" s="125">
        <v>45174</v>
      </c>
      <c r="D323" s="126">
        <v>438</v>
      </c>
      <c r="E323" s="109" t="s">
        <v>223</v>
      </c>
      <c r="F323" s="110" t="s">
        <v>369</v>
      </c>
      <c r="G323" s="110">
        <v>10163</v>
      </c>
      <c r="H323" s="110">
        <v>4</v>
      </c>
      <c r="I323" s="109">
        <v>300250051100003</v>
      </c>
      <c r="J323" s="112">
        <v>14600.7</v>
      </c>
      <c r="K323" s="113"/>
      <c r="L323" s="127"/>
      <c r="M323" s="127"/>
      <c r="N323" s="127"/>
    </row>
    <row r="324" spans="1:14" s="91" customFormat="1" ht="33" customHeight="1" x14ac:dyDescent="0.2">
      <c r="A324" s="90">
        <v>160</v>
      </c>
      <c r="B324" s="124">
        <v>9524</v>
      </c>
      <c r="C324" s="125">
        <v>45174</v>
      </c>
      <c r="D324" s="126">
        <v>439</v>
      </c>
      <c r="E324" s="109" t="s">
        <v>223</v>
      </c>
      <c r="F324" s="110" t="s">
        <v>369</v>
      </c>
      <c r="G324" s="110">
        <v>10163</v>
      </c>
      <c r="H324" s="110">
        <v>7</v>
      </c>
      <c r="I324" s="109">
        <v>300250051100003</v>
      </c>
      <c r="J324" s="112">
        <v>24839.13</v>
      </c>
      <c r="K324" s="113"/>
      <c r="L324" s="127">
        <v>0</v>
      </c>
      <c r="M324" s="127"/>
      <c r="N324" s="127"/>
    </row>
    <row r="325" spans="1:14" s="91" customFormat="1" ht="33" customHeight="1" x14ac:dyDescent="0.2">
      <c r="A325" s="90">
        <v>168</v>
      </c>
      <c r="B325" s="124">
        <v>8839</v>
      </c>
      <c r="C325" s="125">
        <v>45174</v>
      </c>
      <c r="D325" s="126">
        <v>447</v>
      </c>
      <c r="E325" s="109" t="s">
        <v>223</v>
      </c>
      <c r="F325" s="110" t="s">
        <v>369</v>
      </c>
      <c r="G325" s="110">
        <v>10163</v>
      </c>
      <c r="H325" s="110">
        <v>8</v>
      </c>
      <c r="I325" s="109">
        <v>300250051100003</v>
      </c>
      <c r="J325" s="112">
        <v>113068.4</v>
      </c>
      <c r="K325" s="113"/>
      <c r="L325" s="127">
        <v>0</v>
      </c>
      <c r="M325" s="127"/>
      <c r="N325" s="127"/>
    </row>
    <row r="326" spans="1:14" s="91" customFormat="1" ht="33" customHeight="1" x14ac:dyDescent="0.2">
      <c r="A326" s="90">
        <v>169</v>
      </c>
      <c r="B326" s="124">
        <v>9526</v>
      </c>
      <c r="C326" s="125">
        <v>45174</v>
      </c>
      <c r="D326" s="126">
        <v>448</v>
      </c>
      <c r="E326" s="109" t="s">
        <v>223</v>
      </c>
      <c r="F326" s="110" t="s">
        <v>369</v>
      </c>
      <c r="G326" s="110">
        <v>10163</v>
      </c>
      <c r="H326" s="110">
        <v>1</v>
      </c>
      <c r="I326" s="109">
        <v>300250051100003</v>
      </c>
      <c r="J326" s="112">
        <v>48300</v>
      </c>
      <c r="K326" s="113"/>
      <c r="L326" s="127">
        <v>0</v>
      </c>
      <c r="M326" s="127"/>
      <c r="N326" s="127"/>
    </row>
    <row r="327" spans="1:14" s="91" customFormat="1" ht="33" customHeight="1" x14ac:dyDescent="0.2">
      <c r="A327" s="90">
        <v>170</v>
      </c>
      <c r="B327" s="124">
        <v>9525</v>
      </c>
      <c r="C327" s="125">
        <v>45174</v>
      </c>
      <c r="D327" s="126">
        <v>449</v>
      </c>
      <c r="E327" s="109" t="s">
        <v>223</v>
      </c>
      <c r="F327" s="110" t="s">
        <v>369</v>
      </c>
      <c r="G327" s="110">
        <v>10163</v>
      </c>
      <c r="H327" s="110">
        <v>13</v>
      </c>
      <c r="I327" s="109">
        <v>300250051100003</v>
      </c>
      <c r="J327" s="112">
        <v>69871.679999999993</v>
      </c>
      <c r="K327" s="113"/>
      <c r="L327" s="127">
        <v>0</v>
      </c>
      <c r="M327" s="127"/>
      <c r="N327" s="127"/>
    </row>
    <row r="328" spans="1:14" s="91" customFormat="1" ht="33" customHeight="1" x14ac:dyDescent="0.2">
      <c r="A328" s="90">
        <v>398</v>
      </c>
      <c r="B328" s="124">
        <v>9516</v>
      </c>
      <c r="C328" s="125">
        <v>45175</v>
      </c>
      <c r="D328" s="126">
        <v>10514</v>
      </c>
      <c r="E328" s="109" t="s">
        <v>464</v>
      </c>
      <c r="F328" s="109"/>
      <c r="G328" s="109"/>
      <c r="H328" s="95" t="s">
        <v>434</v>
      </c>
      <c r="I328" s="109">
        <v>311377761400003</v>
      </c>
      <c r="J328" s="112">
        <v>7587.23</v>
      </c>
      <c r="K328" s="127"/>
      <c r="L328" s="127"/>
      <c r="M328" s="127"/>
      <c r="N328" s="127"/>
    </row>
    <row r="329" spans="1:14" s="91" customFormat="1" ht="33" customHeight="1" x14ac:dyDescent="0.2">
      <c r="A329" s="90">
        <v>399</v>
      </c>
      <c r="B329" s="124">
        <v>9516</v>
      </c>
      <c r="C329" s="125">
        <v>45175</v>
      </c>
      <c r="D329" s="126">
        <v>10515</v>
      </c>
      <c r="E329" s="109" t="s">
        <v>464</v>
      </c>
      <c r="F329" s="109"/>
      <c r="G329" s="109"/>
      <c r="H329" s="95" t="s">
        <v>434</v>
      </c>
      <c r="I329" s="109">
        <v>311377761400003</v>
      </c>
      <c r="J329" s="112">
        <v>418.5</v>
      </c>
      <c r="K329" s="127"/>
      <c r="L329" s="127"/>
      <c r="M329" s="127"/>
      <c r="N329" s="127"/>
    </row>
    <row r="330" spans="1:14" s="115" customFormat="1" ht="33" customHeight="1" x14ac:dyDescent="0.2">
      <c r="A330" s="90">
        <v>400</v>
      </c>
      <c r="B330" s="124">
        <v>9516</v>
      </c>
      <c r="C330" s="125">
        <v>45175</v>
      </c>
      <c r="D330" s="126">
        <v>10516</v>
      </c>
      <c r="E330" s="109" t="s">
        <v>465</v>
      </c>
      <c r="F330" s="109"/>
      <c r="G330" s="109"/>
      <c r="H330" s="95" t="s">
        <v>434</v>
      </c>
      <c r="I330" s="109"/>
      <c r="J330" s="112">
        <v>130.43</v>
      </c>
      <c r="K330" s="127"/>
      <c r="L330" s="127"/>
      <c r="M330" s="127"/>
      <c r="N330" s="127"/>
    </row>
    <row r="331" spans="1:14" s="115" customFormat="1" ht="33" customHeight="1" x14ac:dyDescent="0.2">
      <c r="A331" s="90">
        <v>149</v>
      </c>
      <c r="B331" s="124">
        <v>8842</v>
      </c>
      <c r="C331" s="125">
        <v>45176</v>
      </c>
      <c r="D331" s="126">
        <v>428</v>
      </c>
      <c r="E331" s="109" t="s">
        <v>364</v>
      </c>
      <c r="F331" s="110" t="s">
        <v>365</v>
      </c>
      <c r="G331" s="110">
        <v>10244</v>
      </c>
      <c r="H331" s="110">
        <v>2</v>
      </c>
      <c r="I331" s="109">
        <v>301158582700003</v>
      </c>
      <c r="J331" s="112">
        <v>867825.6</v>
      </c>
      <c r="K331" s="113"/>
      <c r="L331" s="127">
        <v>540000</v>
      </c>
      <c r="M331" s="127"/>
      <c r="N331" s="127">
        <v>0</v>
      </c>
    </row>
    <row r="332" spans="1:14" s="115" customFormat="1" ht="33" customHeight="1" x14ac:dyDescent="0.2">
      <c r="A332" s="90">
        <v>150</v>
      </c>
      <c r="B332" s="124">
        <v>8841</v>
      </c>
      <c r="C332" s="125">
        <v>45176</v>
      </c>
      <c r="D332" s="126">
        <v>429</v>
      </c>
      <c r="E332" s="126" t="s">
        <v>366</v>
      </c>
      <c r="F332" s="110" t="s">
        <v>367</v>
      </c>
      <c r="G332" s="110">
        <v>10252</v>
      </c>
      <c r="H332" s="110">
        <v>1</v>
      </c>
      <c r="I332" s="109">
        <v>300436216800003</v>
      </c>
      <c r="J332" s="112">
        <v>213677.5</v>
      </c>
      <c r="K332" s="113"/>
      <c r="L332" s="127">
        <v>0</v>
      </c>
      <c r="M332" s="127"/>
      <c r="N332" s="127">
        <v>0</v>
      </c>
    </row>
    <row r="333" spans="1:14" s="115" customFormat="1" ht="33" customHeight="1" x14ac:dyDescent="0.2">
      <c r="A333" s="90">
        <v>161</v>
      </c>
      <c r="B333" s="124">
        <v>8798</v>
      </c>
      <c r="C333" s="125">
        <v>45176</v>
      </c>
      <c r="D333" s="126">
        <v>440</v>
      </c>
      <c r="E333" s="109" t="s">
        <v>205</v>
      </c>
      <c r="F333" s="110" t="s">
        <v>11</v>
      </c>
      <c r="G333" s="110">
        <v>10245</v>
      </c>
      <c r="H333" s="110">
        <v>4</v>
      </c>
      <c r="I333" s="109">
        <v>310184454500003</v>
      </c>
      <c r="J333" s="112">
        <v>65780.72</v>
      </c>
      <c r="K333" s="113"/>
      <c r="L333" s="127">
        <v>19734.22</v>
      </c>
      <c r="M333" s="127">
        <v>3289.04</v>
      </c>
      <c r="N333" s="127"/>
    </row>
    <row r="334" spans="1:14" s="115" customFormat="1" ht="33" customHeight="1" x14ac:dyDescent="0.2">
      <c r="A334" s="90">
        <v>162</v>
      </c>
      <c r="B334" s="124">
        <v>8843</v>
      </c>
      <c r="C334" s="125">
        <v>45176</v>
      </c>
      <c r="D334" s="126">
        <v>441</v>
      </c>
      <c r="E334" s="109" t="s">
        <v>364</v>
      </c>
      <c r="F334" s="110" t="s">
        <v>365</v>
      </c>
      <c r="G334" s="110">
        <v>10244</v>
      </c>
      <c r="H334" s="110">
        <v>3</v>
      </c>
      <c r="I334" s="109">
        <v>301158582700003</v>
      </c>
      <c r="J334" s="112">
        <v>212174.4</v>
      </c>
      <c r="K334" s="113"/>
      <c r="L334" s="127">
        <v>0</v>
      </c>
      <c r="M334" s="127"/>
      <c r="N334" s="127"/>
    </row>
    <row r="335" spans="1:14" s="115" customFormat="1" ht="33" customHeight="1" x14ac:dyDescent="0.2">
      <c r="A335" s="90">
        <v>394</v>
      </c>
      <c r="B335" s="124">
        <v>9514</v>
      </c>
      <c r="C335" s="125">
        <v>45176</v>
      </c>
      <c r="D335" s="126">
        <v>10510</v>
      </c>
      <c r="E335" s="109" t="s">
        <v>462</v>
      </c>
      <c r="F335" s="109"/>
      <c r="G335" s="109"/>
      <c r="H335" s="95" t="s">
        <v>434</v>
      </c>
      <c r="I335" s="109">
        <v>311182288300003</v>
      </c>
      <c r="J335" s="112">
        <v>14438</v>
      </c>
      <c r="K335" s="127"/>
      <c r="L335" s="127"/>
      <c r="M335" s="127"/>
      <c r="N335" s="127"/>
    </row>
    <row r="336" spans="1:14" s="115" customFormat="1" ht="33" customHeight="1" x14ac:dyDescent="0.2">
      <c r="A336" s="90">
        <v>395</v>
      </c>
      <c r="B336" s="124">
        <v>9514</v>
      </c>
      <c r="C336" s="125">
        <v>45176</v>
      </c>
      <c r="D336" s="126">
        <v>10511</v>
      </c>
      <c r="E336" s="109" t="s">
        <v>462</v>
      </c>
      <c r="F336" s="109"/>
      <c r="G336" s="109"/>
      <c r="H336" s="95" t="s">
        <v>434</v>
      </c>
      <c r="I336" s="109">
        <v>311182288300003</v>
      </c>
      <c r="J336" s="112">
        <v>36608.699999999997</v>
      </c>
      <c r="K336" s="127"/>
      <c r="L336" s="127"/>
      <c r="M336" s="127"/>
      <c r="N336" s="127"/>
    </row>
    <row r="337" spans="1:14" s="115" customFormat="1" ht="33" customHeight="1" x14ac:dyDescent="0.2">
      <c r="A337" s="90">
        <v>396</v>
      </c>
      <c r="B337" s="124">
        <v>9515</v>
      </c>
      <c r="C337" s="125">
        <v>45178</v>
      </c>
      <c r="D337" s="126">
        <v>10512</v>
      </c>
      <c r="E337" s="109" t="s">
        <v>463</v>
      </c>
      <c r="F337" s="109"/>
      <c r="G337" s="109"/>
      <c r="H337" s="95" t="s">
        <v>434</v>
      </c>
      <c r="I337" s="109">
        <v>300048369800003</v>
      </c>
      <c r="J337" s="112">
        <v>10231.25</v>
      </c>
      <c r="K337" s="127"/>
      <c r="L337" s="127"/>
      <c r="M337" s="127"/>
      <c r="N337" s="127"/>
    </row>
    <row r="338" spans="1:14" s="115" customFormat="1" ht="33" customHeight="1" x14ac:dyDescent="0.2">
      <c r="A338" s="90">
        <v>397</v>
      </c>
      <c r="B338" s="124">
        <v>9515</v>
      </c>
      <c r="C338" s="125">
        <v>45178</v>
      </c>
      <c r="D338" s="126">
        <v>10513</v>
      </c>
      <c r="E338" s="109" t="s">
        <v>463</v>
      </c>
      <c r="F338" s="109"/>
      <c r="G338" s="109"/>
      <c r="H338" s="95" t="s">
        <v>434</v>
      </c>
      <c r="I338" s="109">
        <v>300048369800003</v>
      </c>
      <c r="J338" s="112">
        <v>39150.5</v>
      </c>
      <c r="K338" s="127"/>
      <c r="L338" s="127"/>
      <c r="M338" s="127"/>
      <c r="N338" s="127"/>
    </row>
    <row r="339" spans="1:14" s="115" customFormat="1" ht="33" customHeight="1" x14ac:dyDescent="0.2">
      <c r="A339" s="90">
        <v>163</v>
      </c>
      <c r="B339" s="124">
        <v>9509</v>
      </c>
      <c r="C339" s="125">
        <v>45179</v>
      </c>
      <c r="D339" s="126">
        <v>442</v>
      </c>
      <c r="E339" s="109" t="s">
        <v>208</v>
      </c>
      <c r="F339" s="110" t="s">
        <v>370</v>
      </c>
      <c r="G339" s="110">
        <v>10234</v>
      </c>
      <c r="H339" s="110">
        <v>4</v>
      </c>
      <c r="I339" s="109">
        <v>300132067400003</v>
      </c>
      <c r="J339" s="112">
        <v>6743940.5099999998</v>
      </c>
      <c r="K339" s="113"/>
      <c r="L339" s="127">
        <v>1685985.13</v>
      </c>
      <c r="M339" s="127">
        <v>674394.05</v>
      </c>
      <c r="N339" s="127"/>
    </row>
    <row r="340" spans="1:14" s="115" customFormat="1" ht="33" customHeight="1" x14ac:dyDescent="0.2">
      <c r="A340" s="90">
        <v>164</v>
      </c>
      <c r="B340" s="124">
        <v>8880</v>
      </c>
      <c r="C340" s="125">
        <v>45179</v>
      </c>
      <c r="D340" s="126">
        <v>443</v>
      </c>
      <c r="E340" s="109" t="s">
        <v>222</v>
      </c>
      <c r="F340" s="110" t="s">
        <v>371</v>
      </c>
      <c r="G340" s="110">
        <v>10221</v>
      </c>
      <c r="H340" s="110">
        <v>5</v>
      </c>
      <c r="I340" s="109">
        <v>300050598800003</v>
      </c>
      <c r="J340" s="112">
        <v>441490.45</v>
      </c>
      <c r="K340" s="113"/>
      <c r="L340" s="127">
        <v>42978.33</v>
      </c>
      <c r="M340" s="127">
        <v>44149.05</v>
      </c>
      <c r="N340" s="127"/>
    </row>
    <row r="341" spans="1:14" s="115" customFormat="1" ht="33" customHeight="1" x14ac:dyDescent="0.2">
      <c r="A341" s="90">
        <v>165</v>
      </c>
      <c r="B341" s="124">
        <v>9512</v>
      </c>
      <c r="C341" s="125">
        <v>45180</v>
      </c>
      <c r="D341" s="126">
        <v>444</v>
      </c>
      <c r="E341" s="109" t="s">
        <v>209</v>
      </c>
      <c r="F341" s="110" t="s">
        <v>372</v>
      </c>
      <c r="G341" s="110">
        <v>10090</v>
      </c>
      <c r="H341" s="110">
        <v>3</v>
      </c>
      <c r="I341" s="109">
        <v>300056271710003</v>
      </c>
      <c r="J341" s="112">
        <v>87610</v>
      </c>
      <c r="K341" s="113">
        <v>8761</v>
      </c>
      <c r="L341" s="127">
        <v>0</v>
      </c>
      <c r="M341" s="127">
        <v>8761</v>
      </c>
      <c r="N341" s="127"/>
    </row>
    <row r="342" spans="1:14" s="115" customFormat="1" ht="33" customHeight="1" x14ac:dyDescent="0.2">
      <c r="A342" s="90">
        <v>167</v>
      </c>
      <c r="B342" s="124">
        <v>9513</v>
      </c>
      <c r="C342" s="125">
        <v>45180</v>
      </c>
      <c r="D342" s="126">
        <v>446</v>
      </c>
      <c r="E342" s="109" t="s">
        <v>209</v>
      </c>
      <c r="F342" s="110" t="s">
        <v>374</v>
      </c>
      <c r="G342" s="110">
        <v>10090</v>
      </c>
      <c r="H342" s="110">
        <v>1</v>
      </c>
      <c r="I342" s="109">
        <v>300056271710003</v>
      </c>
      <c r="J342" s="112">
        <v>290993</v>
      </c>
      <c r="K342" s="113">
        <v>189145.45</v>
      </c>
      <c r="L342" s="127">
        <v>0</v>
      </c>
      <c r="M342" s="127">
        <v>29099.3</v>
      </c>
      <c r="N342" s="127"/>
    </row>
    <row r="343" spans="1:14" s="115" customFormat="1" ht="33" customHeight="1" x14ac:dyDescent="0.2">
      <c r="A343" s="90">
        <v>180</v>
      </c>
      <c r="B343" s="124">
        <v>10188</v>
      </c>
      <c r="C343" s="125">
        <v>45180</v>
      </c>
      <c r="D343" s="126">
        <v>459</v>
      </c>
      <c r="E343" s="109" t="s">
        <v>214</v>
      </c>
      <c r="F343" s="109" t="s">
        <v>381</v>
      </c>
      <c r="G343" s="189">
        <v>10239</v>
      </c>
      <c r="H343" s="109">
        <v>1</v>
      </c>
      <c r="I343" s="109">
        <v>300158359700003</v>
      </c>
      <c r="J343" s="112">
        <v>838234.6</v>
      </c>
      <c r="K343" s="127"/>
      <c r="L343" s="127">
        <v>209558.65</v>
      </c>
      <c r="M343" s="127">
        <v>83823.460000000006</v>
      </c>
      <c r="N343" s="127"/>
    </row>
    <row r="344" spans="1:14" s="115" customFormat="1" ht="33" customHeight="1" x14ac:dyDescent="0.2">
      <c r="A344" s="90">
        <v>181</v>
      </c>
      <c r="B344" s="124">
        <v>10187</v>
      </c>
      <c r="C344" s="125">
        <v>45180</v>
      </c>
      <c r="D344" s="126">
        <v>460</v>
      </c>
      <c r="E344" s="109" t="s">
        <v>229</v>
      </c>
      <c r="F344" s="109" t="s">
        <v>382</v>
      </c>
      <c r="G344" s="189">
        <v>10238</v>
      </c>
      <c r="H344" s="109">
        <v>1</v>
      </c>
      <c r="I344" s="109">
        <v>311249546100003</v>
      </c>
      <c r="J344" s="129">
        <v>217303.2</v>
      </c>
      <c r="K344" s="127"/>
      <c r="L344" s="127">
        <v>120724</v>
      </c>
      <c r="M344" s="127"/>
      <c r="N344" s="127"/>
    </row>
    <row r="345" spans="1:14" s="115" customFormat="1" ht="33" customHeight="1" x14ac:dyDescent="0.2">
      <c r="A345" s="90">
        <v>402</v>
      </c>
      <c r="B345" s="124">
        <v>9573</v>
      </c>
      <c r="C345" s="125">
        <v>45181</v>
      </c>
      <c r="D345" s="126">
        <v>10518</v>
      </c>
      <c r="E345" s="109" t="s">
        <v>466</v>
      </c>
      <c r="F345" s="109"/>
      <c r="G345" s="109"/>
      <c r="H345" s="95" t="s">
        <v>434</v>
      </c>
      <c r="I345" s="109">
        <v>301263376100003</v>
      </c>
      <c r="J345" s="112">
        <v>23017.5</v>
      </c>
      <c r="K345" s="127"/>
      <c r="L345" s="127"/>
      <c r="M345" s="127"/>
      <c r="N345" s="127"/>
    </row>
    <row r="346" spans="1:14" s="115" customFormat="1" ht="33" customHeight="1" x14ac:dyDescent="0.2">
      <c r="A346" s="90">
        <v>401</v>
      </c>
      <c r="B346" s="124">
        <v>9518</v>
      </c>
      <c r="C346" s="125">
        <v>45182</v>
      </c>
      <c r="D346" s="126">
        <v>10517</v>
      </c>
      <c r="E346" s="109" t="s">
        <v>463</v>
      </c>
      <c r="F346" s="109"/>
      <c r="G346" s="109"/>
      <c r="H346" s="95" t="s">
        <v>434</v>
      </c>
      <c r="I346" s="109">
        <v>300048369800003</v>
      </c>
      <c r="J346" s="112">
        <v>7781</v>
      </c>
      <c r="K346" s="127"/>
      <c r="L346" s="127"/>
      <c r="M346" s="127"/>
      <c r="N346" s="127"/>
    </row>
    <row r="347" spans="1:14" s="115" customFormat="1" ht="33" customHeight="1" x14ac:dyDescent="0.2">
      <c r="A347" s="90">
        <v>539</v>
      </c>
      <c r="B347" s="106">
        <v>10046</v>
      </c>
      <c r="C347" s="107">
        <v>45182</v>
      </c>
      <c r="D347" s="126">
        <v>145</v>
      </c>
      <c r="E347" s="109" t="s">
        <v>521</v>
      </c>
      <c r="F347" s="110" t="s">
        <v>522</v>
      </c>
      <c r="G347" s="110"/>
      <c r="H347" s="144" t="s">
        <v>485</v>
      </c>
      <c r="I347" s="109">
        <v>310395316900003</v>
      </c>
      <c r="J347" s="112">
        <v>1206088.2</v>
      </c>
      <c r="K347" s="114"/>
      <c r="L347" s="114"/>
      <c r="M347" s="114"/>
      <c r="N347" s="114"/>
    </row>
    <row r="348" spans="1:14" s="115" customFormat="1" ht="33" customHeight="1" x14ac:dyDescent="0.2">
      <c r="A348" s="90">
        <v>171</v>
      </c>
      <c r="B348" s="124">
        <v>9562</v>
      </c>
      <c r="C348" s="125">
        <v>45185</v>
      </c>
      <c r="D348" s="126">
        <v>450</v>
      </c>
      <c r="E348" s="109" t="s">
        <v>205</v>
      </c>
      <c r="F348" s="110" t="s">
        <v>11</v>
      </c>
      <c r="G348" s="110">
        <v>10245</v>
      </c>
      <c r="H348" s="110">
        <v>5</v>
      </c>
      <c r="I348" s="109">
        <v>310184454500003</v>
      </c>
      <c r="J348" s="112">
        <v>48996.73</v>
      </c>
      <c r="K348" s="113"/>
      <c r="L348" s="127">
        <v>14699.02</v>
      </c>
      <c r="M348" s="127">
        <v>2449.84</v>
      </c>
      <c r="N348" s="127"/>
    </row>
    <row r="349" spans="1:14" s="115" customFormat="1" ht="33" customHeight="1" x14ac:dyDescent="0.2">
      <c r="A349" s="90">
        <v>172</v>
      </c>
      <c r="B349" s="124">
        <v>9603</v>
      </c>
      <c r="C349" s="125">
        <v>45187</v>
      </c>
      <c r="D349" s="126">
        <v>451</v>
      </c>
      <c r="E349" s="109" t="s">
        <v>215</v>
      </c>
      <c r="F349" s="110" t="s">
        <v>375</v>
      </c>
      <c r="G349" s="109">
        <v>10247</v>
      </c>
      <c r="H349" s="109">
        <v>2</v>
      </c>
      <c r="I349" s="109">
        <v>300049688300003</v>
      </c>
      <c r="J349" s="112">
        <v>504348.08</v>
      </c>
      <c r="K349" s="113"/>
      <c r="L349" s="127">
        <v>155576.42000000001</v>
      </c>
      <c r="M349" s="127">
        <v>50434.81</v>
      </c>
      <c r="N349" s="127"/>
    </row>
    <row r="350" spans="1:14" s="115" customFormat="1" ht="33" customHeight="1" x14ac:dyDescent="0.2">
      <c r="A350" s="90">
        <v>173</v>
      </c>
      <c r="B350" s="124">
        <v>9602</v>
      </c>
      <c r="C350" s="125">
        <v>45187</v>
      </c>
      <c r="D350" s="126">
        <v>452</v>
      </c>
      <c r="E350" s="109" t="s">
        <v>215</v>
      </c>
      <c r="F350" s="110" t="s">
        <v>376</v>
      </c>
      <c r="G350" s="109">
        <v>10247</v>
      </c>
      <c r="H350" s="109">
        <v>2</v>
      </c>
      <c r="I350" s="109">
        <v>300049688300003</v>
      </c>
      <c r="J350" s="112">
        <v>200302.48</v>
      </c>
      <c r="K350" s="113"/>
      <c r="L350" s="127">
        <v>59985.52</v>
      </c>
      <c r="M350" s="127">
        <v>20030.25</v>
      </c>
      <c r="N350" s="127"/>
    </row>
    <row r="351" spans="1:14" s="115" customFormat="1" ht="33" customHeight="1" x14ac:dyDescent="0.2">
      <c r="A351" s="90">
        <v>174</v>
      </c>
      <c r="B351" s="124">
        <v>9610</v>
      </c>
      <c r="C351" s="125">
        <v>45188</v>
      </c>
      <c r="D351" s="126">
        <v>453</v>
      </c>
      <c r="E351" s="109" t="s">
        <v>210</v>
      </c>
      <c r="F351" s="110" t="s">
        <v>377</v>
      </c>
      <c r="G351" s="109">
        <v>10246</v>
      </c>
      <c r="H351" s="109">
        <v>2</v>
      </c>
      <c r="I351" s="109">
        <v>300145863200003</v>
      </c>
      <c r="J351" s="112">
        <v>950722.18</v>
      </c>
      <c r="K351" s="113"/>
      <c r="L351" s="127">
        <v>475361.09</v>
      </c>
      <c r="M351" s="127">
        <v>95072.22</v>
      </c>
      <c r="N351" s="127"/>
    </row>
    <row r="352" spans="1:14" s="115" customFormat="1" ht="33" customHeight="1" x14ac:dyDescent="0.2">
      <c r="A352" s="90">
        <v>175</v>
      </c>
      <c r="B352" s="124">
        <v>9767</v>
      </c>
      <c r="C352" s="125">
        <v>45188</v>
      </c>
      <c r="D352" s="126">
        <v>454</v>
      </c>
      <c r="E352" s="109" t="s">
        <v>304</v>
      </c>
      <c r="F352" s="109" t="s">
        <v>373</v>
      </c>
      <c r="G352" s="109">
        <v>10237</v>
      </c>
      <c r="H352" s="109">
        <v>6</v>
      </c>
      <c r="I352" s="109">
        <v>310931006900003</v>
      </c>
      <c r="J352" s="112">
        <v>55500</v>
      </c>
      <c r="K352" s="127"/>
      <c r="L352" s="127">
        <v>0</v>
      </c>
      <c r="M352" s="127"/>
      <c r="N352" s="127"/>
    </row>
    <row r="353" spans="1:14" s="115" customFormat="1" ht="33" customHeight="1" x14ac:dyDescent="0.2">
      <c r="A353" s="90">
        <v>176</v>
      </c>
      <c r="B353" s="124">
        <v>9795</v>
      </c>
      <c r="C353" s="125">
        <v>45188</v>
      </c>
      <c r="D353" s="126">
        <v>455</v>
      </c>
      <c r="E353" s="109" t="s">
        <v>203</v>
      </c>
      <c r="F353" s="109" t="s">
        <v>378</v>
      </c>
      <c r="G353" s="109">
        <v>10138</v>
      </c>
      <c r="H353" s="109">
        <v>4</v>
      </c>
      <c r="I353" s="109">
        <v>300047377500003</v>
      </c>
      <c r="J353" s="112">
        <v>191182.05</v>
      </c>
      <c r="K353" s="127">
        <v>38236.410000000003</v>
      </c>
      <c r="L353" s="127">
        <v>0</v>
      </c>
      <c r="M353" s="127">
        <v>19118.21</v>
      </c>
      <c r="N353" s="127"/>
    </row>
    <row r="354" spans="1:14" s="115" customFormat="1" ht="33" customHeight="1" x14ac:dyDescent="0.2">
      <c r="A354" s="90">
        <v>403</v>
      </c>
      <c r="B354" s="124">
        <v>9765</v>
      </c>
      <c r="C354" s="125">
        <v>45188</v>
      </c>
      <c r="D354" s="126">
        <v>10519</v>
      </c>
      <c r="E354" s="109" t="s">
        <v>463</v>
      </c>
      <c r="F354" s="109"/>
      <c r="G354" s="109"/>
      <c r="H354" s="95" t="s">
        <v>434</v>
      </c>
      <c r="I354" s="109">
        <v>300048369800003</v>
      </c>
      <c r="J354" s="112">
        <v>31239</v>
      </c>
      <c r="K354" s="127"/>
      <c r="L354" s="127"/>
      <c r="M354" s="127"/>
      <c r="N354" s="127"/>
    </row>
    <row r="355" spans="1:14" s="115" customFormat="1" ht="33" customHeight="1" x14ac:dyDescent="0.2">
      <c r="A355" s="90">
        <v>177</v>
      </c>
      <c r="B355" s="124">
        <v>9794</v>
      </c>
      <c r="C355" s="125">
        <v>45190</v>
      </c>
      <c r="D355" s="126">
        <v>456</v>
      </c>
      <c r="E355" s="109" t="s">
        <v>203</v>
      </c>
      <c r="F355" s="109" t="s">
        <v>379</v>
      </c>
      <c r="G355" s="109">
        <v>10077</v>
      </c>
      <c r="H355" s="109">
        <v>15</v>
      </c>
      <c r="I355" s="109">
        <v>300047377500003</v>
      </c>
      <c r="J355" s="112">
        <v>322614.49</v>
      </c>
      <c r="K355" s="127">
        <v>64522.9</v>
      </c>
      <c r="L355" s="127">
        <v>0</v>
      </c>
      <c r="M355" s="127">
        <v>32261.45</v>
      </c>
      <c r="N355" s="127"/>
    </row>
    <row r="356" spans="1:14" s="115" customFormat="1" ht="33" customHeight="1" x14ac:dyDescent="0.2">
      <c r="A356" s="90">
        <v>178</v>
      </c>
      <c r="B356" s="124">
        <v>9820</v>
      </c>
      <c r="C356" s="125">
        <v>45190</v>
      </c>
      <c r="D356" s="126">
        <v>457</v>
      </c>
      <c r="E356" s="109" t="s">
        <v>205</v>
      </c>
      <c r="F356" s="109" t="s">
        <v>11</v>
      </c>
      <c r="G356" s="109">
        <v>10245</v>
      </c>
      <c r="H356" s="109">
        <v>6</v>
      </c>
      <c r="I356" s="109">
        <v>310184454500003</v>
      </c>
      <c r="J356" s="112">
        <v>70651.63</v>
      </c>
      <c r="K356" s="127"/>
      <c r="L356" s="127">
        <v>21195.49</v>
      </c>
      <c r="M356" s="127">
        <v>3532.58</v>
      </c>
      <c r="N356" s="127"/>
    </row>
    <row r="357" spans="1:14" s="115" customFormat="1" ht="33" customHeight="1" x14ac:dyDescent="0.2">
      <c r="A357" s="90">
        <v>540</v>
      </c>
      <c r="B357" s="106">
        <v>10126</v>
      </c>
      <c r="C357" s="107">
        <v>45190</v>
      </c>
      <c r="D357" s="126">
        <v>146</v>
      </c>
      <c r="E357" s="109" t="s">
        <v>291</v>
      </c>
      <c r="F357" s="110" t="s">
        <v>504</v>
      </c>
      <c r="G357" s="110"/>
      <c r="H357" s="144" t="s">
        <v>485</v>
      </c>
      <c r="I357" s="109">
        <v>300132067400003</v>
      </c>
      <c r="J357" s="112">
        <v>4528804.3499999996</v>
      </c>
      <c r="K357" s="114"/>
      <c r="L357" s="114"/>
      <c r="M357" s="114"/>
      <c r="N357" s="114"/>
    </row>
    <row r="358" spans="1:14" s="115" customFormat="1" ht="33" customHeight="1" x14ac:dyDescent="0.2">
      <c r="A358" s="90">
        <v>541</v>
      </c>
      <c r="B358" s="106">
        <v>10218</v>
      </c>
      <c r="C358" s="107">
        <v>45190</v>
      </c>
      <c r="D358" s="126">
        <v>147</v>
      </c>
      <c r="E358" s="109" t="s">
        <v>523</v>
      </c>
      <c r="F358" s="110" t="s">
        <v>524</v>
      </c>
      <c r="G358" s="110"/>
      <c r="H358" s="144" t="s">
        <v>485</v>
      </c>
      <c r="I358" s="109">
        <v>201191276200003</v>
      </c>
      <c r="J358" s="112">
        <v>218406.52</v>
      </c>
      <c r="K358" s="114"/>
      <c r="L358" s="114"/>
      <c r="M358" s="114"/>
      <c r="N358" s="114"/>
    </row>
    <row r="359" spans="1:14" s="115" customFormat="1" ht="33" customHeight="1" x14ac:dyDescent="0.2">
      <c r="A359" s="90">
        <v>404</v>
      </c>
      <c r="B359" s="124">
        <v>9916</v>
      </c>
      <c r="C359" s="125">
        <v>45193</v>
      </c>
      <c r="D359" s="126">
        <v>10520</v>
      </c>
      <c r="E359" s="109" t="s">
        <v>464</v>
      </c>
      <c r="F359" s="109"/>
      <c r="G359" s="109"/>
      <c r="H359" s="95" t="s">
        <v>434</v>
      </c>
      <c r="I359" s="109">
        <v>311377761400003</v>
      </c>
      <c r="J359" s="112">
        <v>1069.01</v>
      </c>
      <c r="K359" s="127"/>
      <c r="L359" s="127"/>
      <c r="M359" s="127"/>
      <c r="N359" s="127"/>
    </row>
    <row r="360" spans="1:14" s="115" customFormat="1" ht="33" customHeight="1" x14ac:dyDescent="0.2">
      <c r="A360" s="90">
        <v>405</v>
      </c>
      <c r="B360" s="124">
        <v>9916</v>
      </c>
      <c r="C360" s="125">
        <v>45193</v>
      </c>
      <c r="D360" s="126">
        <v>10521</v>
      </c>
      <c r="E360" s="109" t="s">
        <v>464</v>
      </c>
      <c r="F360" s="109"/>
      <c r="G360" s="109"/>
      <c r="H360" s="95" t="s">
        <v>434</v>
      </c>
      <c r="I360" s="109">
        <v>311377761400003</v>
      </c>
      <c r="J360" s="112">
        <v>7627.32</v>
      </c>
      <c r="K360" s="127"/>
      <c r="L360" s="127"/>
      <c r="M360" s="127"/>
      <c r="N360" s="127"/>
    </row>
    <row r="361" spans="1:14" s="115" customFormat="1" ht="33" customHeight="1" x14ac:dyDescent="0.2">
      <c r="A361" s="90">
        <v>406</v>
      </c>
      <c r="B361" s="124">
        <v>9916</v>
      </c>
      <c r="C361" s="125">
        <v>45193</v>
      </c>
      <c r="D361" s="126">
        <v>10522</v>
      </c>
      <c r="E361" s="109" t="s">
        <v>465</v>
      </c>
      <c r="F361" s="109"/>
      <c r="G361" s="109"/>
      <c r="H361" s="95" t="s">
        <v>434</v>
      </c>
      <c r="I361" s="109"/>
      <c r="J361" s="112">
        <v>391.3</v>
      </c>
      <c r="K361" s="127"/>
      <c r="L361" s="127"/>
      <c r="M361" s="127"/>
      <c r="N361" s="127"/>
    </row>
    <row r="362" spans="1:14" s="115" customFormat="1" ht="33" customHeight="1" x14ac:dyDescent="0.2">
      <c r="A362" s="90">
        <v>179</v>
      </c>
      <c r="B362" s="124">
        <v>9982</v>
      </c>
      <c r="C362" s="125">
        <v>45195</v>
      </c>
      <c r="D362" s="126">
        <v>458</v>
      </c>
      <c r="E362" s="109" t="s">
        <v>224</v>
      </c>
      <c r="F362" s="109" t="s">
        <v>380</v>
      </c>
      <c r="G362" s="109">
        <v>10179</v>
      </c>
      <c r="H362" s="109">
        <v>13</v>
      </c>
      <c r="I362" s="109">
        <v>310068842800003</v>
      </c>
      <c r="J362" s="112">
        <v>585429.35</v>
      </c>
      <c r="K362" s="127"/>
      <c r="L362" s="127">
        <v>0</v>
      </c>
      <c r="M362" s="127"/>
      <c r="N362" s="127"/>
    </row>
    <row r="363" spans="1:14" s="115" customFormat="1" ht="33" customHeight="1" x14ac:dyDescent="0.2">
      <c r="A363" s="90">
        <v>407</v>
      </c>
      <c r="B363" s="124">
        <v>9934</v>
      </c>
      <c r="C363" s="125">
        <v>45196</v>
      </c>
      <c r="D363" s="126">
        <v>10523</v>
      </c>
      <c r="E363" s="109" t="s">
        <v>467</v>
      </c>
      <c r="F363" s="109"/>
      <c r="G363" s="109"/>
      <c r="H363" s="95" t="s">
        <v>434</v>
      </c>
      <c r="I363" s="109">
        <v>300012461200003</v>
      </c>
      <c r="J363" s="112">
        <v>25331.31</v>
      </c>
      <c r="K363" s="127"/>
      <c r="L363" s="127"/>
      <c r="M363" s="127"/>
      <c r="N363" s="127"/>
    </row>
    <row r="364" spans="1:14" s="115" customFormat="1" ht="33" customHeight="1" x14ac:dyDescent="0.2">
      <c r="A364" s="90">
        <v>408</v>
      </c>
      <c r="B364" s="124">
        <v>9934</v>
      </c>
      <c r="C364" s="125">
        <v>45196</v>
      </c>
      <c r="D364" s="126">
        <v>10524</v>
      </c>
      <c r="E364" s="109" t="s">
        <v>468</v>
      </c>
      <c r="F364" s="109"/>
      <c r="G364" s="109"/>
      <c r="H364" s="95" t="s">
        <v>434</v>
      </c>
      <c r="I364" s="109">
        <v>302003124100003</v>
      </c>
      <c r="J364" s="112">
        <v>16099.13</v>
      </c>
      <c r="K364" s="127"/>
      <c r="L364" s="127"/>
      <c r="M364" s="127"/>
      <c r="N364" s="127"/>
    </row>
    <row r="365" spans="1:14" s="115" customFormat="1" ht="33" customHeight="1" x14ac:dyDescent="0.2">
      <c r="A365" s="90">
        <v>409</v>
      </c>
      <c r="B365" s="124">
        <v>9934</v>
      </c>
      <c r="C365" s="125">
        <v>45196</v>
      </c>
      <c r="D365" s="126">
        <v>10525</v>
      </c>
      <c r="E365" s="109" t="s">
        <v>467</v>
      </c>
      <c r="F365" s="109"/>
      <c r="G365" s="109"/>
      <c r="H365" s="95" t="s">
        <v>434</v>
      </c>
      <c r="I365" s="109">
        <v>300012461200003</v>
      </c>
      <c r="J365" s="112">
        <v>15003.48</v>
      </c>
      <c r="K365" s="127"/>
      <c r="L365" s="127"/>
      <c r="M365" s="127"/>
      <c r="N365" s="127"/>
    </row>
    <row r="366" spans="1:14" s="115" customFormat="1" ht="33" customHeight="1" x14ac:dyDescent="0.2">
      <c r="A366" s="90">
        <v>410</v>
      </c>
      <c r="B366" s="124">
        <v>9980</v>
      </c>
      <c r="C366" s="125">
        <v>45196</v>
      </c>
      <c r="D366" s="126">
        <v>10526</v>
      </c>
      <c r="E366" s="109" t="s">
        <v>468</v>
      </c>
      <c r="F366" s="109"/>
      <c r="G366" s="109"/>
      <c r="H366" s="95" t="s">
        <v>434</v>
      </c>
      <c r="I366" s="109">
        <v>302003124100003</v>
      </c>
      <c r="J366" s="112">
        <v>8133.75</v>
      </c>
      <c r="K366" s="127"/>
      <c r="L366" s="127"/>
      <c r="M366" s="127"/>
      <c r="N366" s="127"/>
    </row>
    <row r="367" spans="1:14" s="115" customFormat="1" ht="33" customHeight="1" x14ac:dyDescent="0.2">
      <c r="A367" s="90">
        <v>411</v>
      </c>
      <c r="B367" s="124">
        <v>10415</v>
      </c>
      <c r="C367" s="125">
        <v>45196</v>
      </c>
      <c r="D367" s="126" t="s">
        <v>469</v>
      </c>
      <c r="E367" s="109" t="s">
        <v>470</v>
      </c>
      <c r="F367" s="109"/>
      <c r="G367" s="109"/>
      <c r="H367" s="95" t="s">
        <v>434</v>
      </c>
      <c r="I367" s="109">
        <v>300451312500003</v>
      </c>
      <c r="J367" s="112">
        <v>85703.59</v>
      </c>
      <c r="K367" s="127"/>
      <c r="L367" s="127"/>
      <c r="M367" s="127"/>
      <c r="N367" s="127"/>
    </row>
    <row r="368" spans="1:14" s="115" customFormat="1" ht="33" customHeight="1" x14ac:dyDescent="0.2">
      <c r="A368" s="90">
        <v>166</v>
      </c>
      <c r="B368" s="124">
        <v>10418</v>
      </c>
      <c r="C368" s="125">
        <v>45199</v>
      </c>
      <c r="D368" s="126">
        <v>445</v>
      </c>
      <c r="E368" s="109" t="s">
        <v>304</v>
      </c>
      <c r="F368" s="110" t="s">
        <v>373</v>
      </c>
      <c r="G368" s="110">
        <v>10237</v>
      </c>
      <c r="H368" s="110">
        <v>1</v>
      </c>
      <c r="I368" s="109">
        <v>310931006900003</v>
      </c>
      <c r="J368" s="112">
        <v>557880.30000000005</v>
      </c>
      <c r="K368" s="113">
        <v>0</v>
      </c>
      <c r="L368" s="127">
        <v>0</v>
      </c>
      <c r="M368" s="127">
        <v>0</v>
      </c>
      <c r="N368" s="127"/>
    </row>
    <row r="369" spans="1:14" s="115" customFormat="1" ht="33" customHeight="1" x14ac:dyDescent="0.2">
      <c r="A369" s="90">
        <v>183</v>
      </c>
      <c r="B369" s="124">
        <v>10012</v>
      </c>
      <c r="C369" s="125">
        <v>45200</v>
      </c>
      <c r="D369" s="126">
        <v>462</v>
      </c>
      <c r="E369" s="109" t="s">
        <v>205</v>
      </c>
      <c r="F369" s="110" t="s">
        <v>11</v>
      </c>
      <c r="G369" s="110">
        <v>10245</v>
      </c>
      <c r="H369" s="110">
        <v>7</v>
      </c>
      <c r="I369" s="109">
        <v>310184454500003</v>
      </c>
      <c r="J369" s="112">
        <v>100729.08</v>
      </c>
      <c r="K369" s="113"/>
      <c r="L369" s="127">
        <v>30218.720000000001</v>
      </c>
      <c r="M369" s="127">
        <v>5036.45</v>
      </c>
      <c r="N369" s="127">
        <v>0</v>
      </c>
    </row>
    <row r="370" spans="1:14" s="115" customFormat="1" ht="33" customHeight="1" x14ac:dyDescent="0.2">
      <c r="A370" s="90">
        <v>284</v>
      </c>
      <c r="B370" s="137"/>
      <c r="C370" s="138">
        <v>45201</v>
      </c>
      <c r="D370" s="137">
        <v>55</v>
      </c>
      <c r="E370" s="139" t="s">
        <v>430</v>
      </c>
      <c r="F370" s="139" t="s">
        <v>431</v>
      </c>
      <c r="G370" s="139"/>
      <c r="H370" s="139" t="s">
        <v>422</v>
      </c>
      <c r="I370" s="139"/>
      <c r="J370" s="141"/>
      <c r="K370" s="141"/>
      <c r="L370" s="142">
        <v>52173.91</v>
      </c>
      <c r="M370" s="142"/>
      <c r="N370" s="142"/>
    </row>
    <row r="371" spans="1:14" s="115" customFormat="1" ht="33" customHeight="1" x14ac:dyDescent="0.2">
      <c r="A371" s="90">
        <v>412</v>
      </c>
      <c r="B371" s="124">
        <v>10216</v>
      </c>
      <c r="C371" s="125">
        <v>45203</v>
      </c>
      <c r="D371" s="126">
        <v>10527</v>
      </c>
      <c r="E371" s="109" t="s">
        <v>468</v>
      </c>
      <c r="F371" s="109"/>
      <c r="G371" s="109"/>
      <c r="H371" s="95" t="s">
        <v>434</v>
      </c>
      <c r="I371" s="109">
        <v>302003124100003</v>
      </c>
      <c r="J371" s="112">
        <v>16551</v>
      </c>
      <c r="K371" s="127"/>
      <c r="L371" s="127"/>
      <c r="M371" s="127"/>
      <c r="N371" s="127"/>
    </row>
    <row r="372" spans="1:14" s="115" customFormat="1" ht="33" customHeight="1" x14ac:dyDescent="0.2">
      <c r="A372" s="90">
        <v>186</v>
      </c>
      <c r="B372" s="124">
        <v>10196</v>
      </c>
      <c r="C372" s="125">
        <v>45204</v>
      </c>
      <c r="D372" s="126">
        <v>465</v>
      </c>
      <c r="E372" s="126" t="s">
        <v>300</v>
      </c>
      <c r="F372" s="110" t="s">
        <v>387</v>
      </c>
      <c r="G372" s="110">
        <v>10214</v>
      </c>
      <c r="H372" s="110">
        <v>11</v>
      </c>
      <c r="I372" s="109">
        <v>300094611400003</v>
      </c>
      <c r="J372" s="112">
        <v>949090.93</v>
      </c>
      <c r="K372" s="113"/>
      <c r="L372" s="127">
        <v>477221.65</v>
      </c>
      <c r="M372" s="127">
        <v>47454.55</v>
      </c>
      <c r="N372" s="127"/>
    </row>
    <row r="373" spans="1:14" s="115" customFormat="1" ht="33" customHeight="1" x14ac:dyDescent="0.2">
      <c r="A373" s="90">
        <v>413</v>
      </c>
      <c r="B373" s="124">
        <v>10169</v>
      </c>
      <c r="C373" s="125">
        <v>45206</v>
      </c>
      <c r="D373" s="126">
        <v>10528</v>
      </c>
      <c r="E373" s="109" t="s">
        <v>467</v>
      </c>
      <c r="F373" s="109"/>
      <c r="G373" s="109"/>
      <c r="H373" s="95" t="s">
        <v>434</v>
      </c>
      <c r="I373" s="109">
        <v>300012461200003</v>
      </c>
      <c r="J373" s="112">
        <v>16754.560000000001</v>
      </c>
      <c r="K373" s="127"/>
      <c r="L373" s="127"/>
      <c r="M373" s="127"/>
      <c r="N373" s="127"/>
    </row>
    <row r="374" spans="1:14" s="115" customFormat="1" ht="33" customHeight="1" x14ac:dyDescent="0.2">
      <c r="A374" s="90">
        <v>417</v>
      </c>
      <c r="B374" s="124">
        <v>10304</v>
      </c>
      <c r="C374" s="125">
        <v>45207</v>
      </c>
      <c r="D374" s="126">
        <v>10532</v>
      </c>
      <c r="E374" s="109" t="s">
        <v>472</v>
      </c>
      <c r="F374" s="109"/>
      <c r="G374" s="109"/>
      <c r="H374" s="95" t="s">
        <v>434</v>
      </c>
      <c r="I374" s="109">
        <v>3000483376600000</v>
      </c>
      <c r="J374" s="112">
        <v>23150.43</v>
      </c>
      <c r="K374" s="127"/>
      <c r="L374" s="127"/>
      <c r="M374" s="127"/>
      <c r="N374" s="127"/>
    </row>
    <row r="375" spans="1:14" s="115" customFormat="1" ht="33" customHeight="1" x14ac:dyDescent="0.2">
      <c r="A375" s="90">
        <v>187</v>
      </c>
      <c r="B375" s="124">
        <v>10206</v>
      </c>
      <c r="C375" s="125">
        <v>45208</v>
      </c>
      <c r="D375" s="126">
        <v>466</v>
      </c>
      <c r="E375" s="126" t="s">
        <v>215</v>
      </c>
      <c r="F375" s="110" t="s">
        <v>375</v>
      </c>
      <c r="G375" s="110">
        <v>10247</v>
      </c>
      <c r="H375" s="110">
        <v>3</v>
      </c>
      <c r="I375" s="109">
        <v>300049688300003</v>
      </c>
      <c r="J375" s="112">
        <v>535313.06000000006</v>
      </c>
      <c r="K375" s="113"/>
      <c r="L375" s="127">
        <v>107062.61</v>
      </c>
      <c r="M375" s="127">
        <v>53531.31</v>
      </c>
      <c r="N375" s="127"/>
    </row>
    <row r="376" spans="1:14" s="115" customFormat="1" ht="33" customHeight="1" x14ac:dyDescent="0.2">
      <c r="A376" s="90">
        <v>188</v>
      </c>
      <c r="B376" s="124">
        <v>10207</v>
      </c>
      <c r="C376" s="125">
        <v>45208</v>
      </c>
      <c r="D376" s="126">
        <v>467</v>
      </c>
      <c r="E376" s="126" t="s">
        <v>215</v>
      </c>
      <c r="F376" s="110" t="s">
        <v>376</v>
      </c>
      <c r="G376" s="110">
        <v>10247</v>
      </c>
      <c r="H376" s="110">
        <v>3</v>
      </c>
      <c r="I376" s="109">
        <v>300049688300003</v>
      </c>
      <c r="J376" s="112">
        <v>634389.80000000005</v>
      </c>
      <c r="K376" s="113"/>
      <c r="L376" s="127">
        <v>126877.96</v>
      </c>
      <c r="M376" s="127">
        <v>63438.98</v>
      </c>
      <c r="N376" s="127"/>
    </row>
    <row r="377" spans="1:14" s="115" customFormat="1" ht="33" customHeight="1" x14ac:dyDescent="0.2">
      <c r="A377" s="90">
        <v>414</v>
      </c>
      <c r="B377" s="124">
        <v>10200</v>
      </c>
      <c r="C377" s="125">
        <v>45208</v>
      </c>
      <c r="D377" s="126">
        <v>10529</v>
      </c>
      <c r="E377" s="109" t="s">
        <v>467</v>
      </c>
      <c r="F377" s="109"/>
      <c r="G377" s="109"/>
      <c r="H377" s="95" t="s">
        <v>434</v>
      </c>
      <c r="I377" s="109">
        <v>300012461200003</v>
      </c>
      <c r="J377" s="112">
        <v>17813.13</v>
      </c>
      <c r="K377" s="127"/>
      <c r="L377" s="127"/>
      <c r="M377" s="127"/>
      <c r="N377" s="127"/>
    </row>
    <row r="378" spans="1:14" s="115" customFormat="1" ht="33" customHeight="1" x14ac:dyDescent="0.2">
      <c r="A378" s="90">
        <v>415</v>
      </c>
      <c r="B378" s="124">
        <v>10200</v>
      </c>
      <c r="C378" s="125">
        <v>45208</v>
      </c>
      <c r="D378" s="126">
        <v>10530</v>
      </c>
      <c r="E378" s="109" t="s">
        <v>467</v>
      </c>
      <c r="F378" s="109"/>
      <c r="G378" s="109"/>
      <c r="H378" s="95" t="s">
        <v>434</v>
      </c>
      <c r="I378" s="109">
        <v>300012461200003</v>
      </c>
      <c r="J378" s="112">
        <v>14104.61</v>
      </c>
      <c r="K378" s="127"/>
      <c r="L378" s="127"/>
      <c r="M378" s="127"/>
      <c r="N378" s="127"/>
    </row>
    <row r="379" spans="1:14" s="115" customFormat="1" ht="33" customHeight="1" x14ac:dyDescent="0.2">
      <c r="A379" s="90">
        <v>420</v>
      </c>
      <c r="B379" s="124">
        <v>10308</v>
      </c>
      <c r="C379" s="125">
        <v>45208</v>
      </c>
      <c r="D379" s="126">
        <v>10535</v>
      </c>
      <c r="E379" s="109" t="s">
        <v>473</v>
      </c>
      <c r="F379" s="109"/>
      <c r="G379" s="109"/>
      <c r="H379" s="95" t="s">
        <v>434</v>
      </c>
      <c r="I379" s="109">
        <v>0</v>
      </c>
      <c r="J379" s="112">
        <v>687.11</v>
      </c>
      <c r="K379" s="127"/>
      <c r="L379" s="127"/>
      <c r="M379" s="127"/>
      <c r="N379" s="127"/>
    </row>
    <row r="380" spans="1:14" s="115" customFormat="1" ht="33" customHeight="1" x14ac:dyDescent="0.2">
      <c r="A380" s="90">
        <v>421</v>
      </c>
      <c r="B380" s="124">
        <v>10308</v>
      </c>
      <c r="C380" s="125">
        <v>45208</v>
      </c>
      <c r="D380" s="126">
        <v>10536</v>
      </c>
      <c r="E380" s="109" t="s">
        <v>473</v>
      </c>
      <c r="F380" s="109"/>
      <c r="G380" s="109"/>
      <c r="H380" s="95" t="s">
        <v>434</v>
      </c>
      <c r="I380" s="109"/>
      <c r="J380" s="112">
        <v>1739.13</v>
      </c>
      <c r="K380" s="127"/>
      <c r="L380" s="127"/>
      <c r="M380" s="127"/>
      <c r="N380" s="127"/>
    </row>
    <row r="381" spans="1:14" s="115" customFormat="1" ht="33" customHeight="1" x14ac:dyDescent="0.2">
      <c r="A381" s="90">
        <v>189</v>
      </c>
      <c r="B381" s="124">
        <v>10309</v>
      </c>
      <c r="C381" s="125">
        <v>45209</v>
      </c>
      <c r="D381" s="126">
        <v>468</v>
      </c>
      <c r="E381" s="109" t="s">
        <v>204</v>
      </c>
      <c r="F381" s="110" t="s">
        <v>368</v>
      </c>
      <c r="G381" s="110">
        <v>10236</v>
      </c>
      <c r="H381" s="110">
        <v>1</v>
      </c>
      <c r="I381" s="109">
        <v>311207170100003</v>
      </c>
      <c r="J381" s="112">
        <v>1296580.5</v>
      </c>
      <c r="K381" s="113"/>
      <c r="L381" s="127">
        <v>394734.2</v>
      </c>
      <c r="M381" s="127">
        <v>-35294.54</v>
      </c>
      <c r="N381" s="127"/>
    </row>
    <row r="382" spans="1:14" s="115" customFormat="1" ht="33" customHeight="1" x14ac:dyDescent="0.2">
      <c r="A382" s="90">
        <v>184</v>
      </c>
      <c r="B382" s="124">
        <v>10500</v>
      </c>
      <c r="C382" s="125">
        <v>45210</v>
      </c>
      <c r="D382" s="126">
        <v>463</v>
      </c>
      <c r="E382" s="126" t="s">
        <v>385</v>
      </c>
      <c r="F382" s="110" t="s">
        <v>386</v>
      </c>
      <c r="G382" s="110">
        <v>10251</v>
      </c>
      <c r="H382" s="110">
        <v>1</v>
      </c>
      <c r="I382" s="109">
        <v>300514883600003</v>
      </c>
      <c r="J382" s="112">
        <v>569008.61</v>
      </c>
      <c r="K382" s="113"/>
      <c r="L382" s="127">
        <v>22418.94</v>
      </c>
      <c r="M382" s="127">
        <v>28450.43</v>
      </c>
      <c r="N382" s="127">
        <v>0</v>
      </c>
    </row>
    <row r="383" spans="1:14" s="115" customFormat="1" ht="33" customHeight="1" x14ac:dyDescent="0.2">
      <c r="A383" s="90">
        <v>190</v>
      </c>
      <c r="B383" s="124">
        <v>10311</v>
      </c>
      <c r="C383" s="125">
        <v>45210</v>
      </c>
      <c r="D383" s="126">
        <v>469</v>
      </c>
      <c r="E383" s="109" t="s">
        <v>388</v>
      </c>
      <c r="F383" s="110" t="s">
        <v>389</v>
      </c>
      <c r="G383" s="110">
        <v>10220</v>
      </c>
      <c r="H383" s="110">
        <v>8</v>
      </c>
      <c r="I383" s="109">
        <v>310256042100003</v>
      </c>
      <c r="J383" s="112">
        <v>826863.6</v>
      </c>
      <c r="K383" s="113"/>
      <c r="L383" s="127">
        <v>0</v>
      </c>
      <c r="M383" s="127"/>
      <c r="N383" s="127"/>
    </row>
    <row r="384" spans="1:14" s="115" customFormat="1" ht="33" customHeight="1" x14ac:dyDescent="0.2">
      <c r="A384" s="90">
        <v>191</v>
      </c>
      <c r="B384" s="124">
        <v>10310</v>
      </c>
      <c r="C384" s="125">
        <v>45210</v>
      </c>
      <c r="D384" s="126">
        <v>470</v>
      </c>
      <c r="E384" s="109" t="s">
        <v>390</v>
      </c>
      <c r="F384" s="110" t="s">
        <v>316</v>
      </c>
      <c r="G384" s="110">
        <v>10134</v>
      </c>
      <c r="H384" s="110">
        <v>16</v>
      </c>
      <c r="I384" s="109">
        <v>300951375300003</v>
      </c>
      <c r="J384" s="112">
        <v>1720730.6</v>
      </c>
      <c r="K384" s="113">
        <v>281963.27</v>
      </c>
      <c r="L384" s="127">
        <v>406328.97</v>
      </c>
      <c r="M384" s="127">
        <v>172073.06</v>
      </c>
      <c r="N384" s="127"/>
    </row>
    <row r="385" spans="1:14" s="115" customFormat="1" ht="33" customHeight="1" x14ac:dyDescent="0.2">
      <c r="A385" s="90">
        <v>192</v>
      </c>
      <c r="B385" s="124">
        <v>10423</v>
      </c>
      <c r="C385" s="125">
        <v>45211</v>
      </c>
      <c r="D385" s="126">
        <v>471</v>
      </c>
      <c r="E385" s="109" t="s">
        <v>391</v>
      </c>
      <c r="F385" s="110" t="s">
        <v>392</v>
      </c>
      <c r="G385" s="110">
        <v>10234</v>
      </c>
      <c r="H385" s="110">
        <v>5</v>
      </c>
      <c r="I385" s="109">
        <v>300132067400003</v>
      </c>
      <c r="J385" s="112">
        <v>7032174.5099999998</v>
      </c>
      <c r="K385" s="113"/>
      <c r="L385" s="127">
        <v>1758043.63</v>
      </c>
      <c r="M385" s="127">
        <v>703217.45</v>
      </c>
      <c r="N385" s="127"/>
    </row>
    <row r="386" spans="1:14" s="115" customFormat="1" ht="33" customHeight="1" x14ac:dyDescent="0.2">
      <c r="A386" s="90">
        <v>416</v>
      </c>
      <c r="B386" s="124">
        <v>11580</v>
      </c>
      <c r="C386" s="125">
        <v>45211</v>
      </c>
      <c r="D386" s="126">
        <v>10531</v>
      </c>
      <c r="E386" s="109" t="s">
        <v>471</v>
      </c>
      <c r="F386" s="109"/>
      <c r="G386" s="109"/>
      <c r="H386" s="95" t="s">
        <v>434</v>
      </c>
      <c r="I386" s="109"/>
      <c r="J386" s="112">
        <v>18168</v>
      </c>
      <c r="K386" s="127"/>
      <c r="L386" s="127"/>
      <c r="M386" s="127"/>
      <c r="N386" s="127"/>
    </row>
    <row r="387" spans="1:14" s="115" customFormat="1" ht="33" customHeight="1" x14ac:dyDescent="0.2">
      <c r="A387" s="90">
        <v>193</v>
      </c>
      <c r="B387" s="124">
        <v>10356</v>
      </c>
      <c r="C387" s="125">
        <v>45213</v>
      </c>
      <c r="D387" s="126">
        <v>472</v>
      </c>
      <c r="E387" s="109" t="s">
        <v>209</v>
      </c>
      <c r="F387" s="110" t="s">
        <v>393</v>
      </c>
      <c r="G387" s="110">
        <v>10090</v>
      </c>
      <c r="H387" s="110">
        <v>1</v>
      </c>
      <c r="I387" s="109">
        <v>300056271710003</v>
      </c>
      <c r="J387" s="112">
        <v>364464.05</v>
      </c>
      <c r="K387" s="113"/>
      <c r="L387" s="127">
        <v>157478.26</v>
      </c>
      <c r="M387" s="127"/>
      <c r="N387" s="127"/>
    </row>
    <row r="388" spans="1:14" s="115" customFormat="1" ht="33" customHeight="1" x14ac:dyDescent="0.2">
      <c r="A388" s="90">
        <v>418</v>
      </c>
      <c r="B388" s="124">
        <v>10307</v>
      </c>
      <c r="C388" s="125">
        <v>45213</v>
      </c>
      <c r="D388" s="126">
        <v>10533</v>
      </c>
      <c r="E388" s="109" t="s">
        <v>468</v>
      </c>
      <c r="F388" s="109"/>
      <c r="G388" s="109"/>
      <c r="H388" s="95" t="s">
        <v>434</v>
      </c>
      <c r="I388" s="109">
        <v>302003124100003</v>
      </c>
      <c r="J388" s="112">
        <v>14026.5</v>
      </c>
      <c r="K388" s="127"/>
      <c r="L388" s="127"/>
      <c r="M388" s="127"/>
      <c r="N388" s="127"/>
    </row>
    <row r="389" spans="1:14" s="115" customFormat="1" ht="33" customHeight="1" x14ac:dyDescent="0.2">
      <c r="A389" s="90">
        <v>419</v>
      </c>
      <c r="B389" s="124">
        <v>10307</v>
      </c>
      <c r="C389" s="125">
        <v>45213</v>
      </c>
      <c r="D389" s="126">
        <v>10534</v>
      </c>
      <c r="E389" s="109" t="s">
        <v>473</v>
      </c>
      <c r="F389" s="109"/>
      <c r="G389" s="109"/>
      <c r="H389" s="95" t="s">
        <v>434</v>
      </c>
      <c r="I389" s="109"/>
      <c r="J389" s="112">
        <v>965.22</v>
      </c>
      <c r="K389" s="127"/>
      <c r="L389" s="127"/>
      <c r="M389" s="127"/>
      <c r="N389" s="127"/>
    </row>
    <row r="390" spans="1:14" s="115" customFormat="1" ht="33" customHeight="1" x14ac:dyDescent="0.2">
      <c r="A390" s="90">
        <v>194</v>
      </c>
      <c r="B390" s="124">
        <v>10357</v>
      </c>
      <c r="C390" s="125">
        <v>45214</v>
      </c>
      <c r="D390" s="126">
        <v>473</v>
      </c>
      <c r="E390" s="109" t="s">
        <v>205</v>
      </c>
      <c r="F390" s="110" t="s">
        <v>11</v>
      </c>
      <c r="G390" s="110">
        <v>10245</v>
      </c>
      <c r="H390" s="110">
        <v>8</v>
      </c>
      <c r="I390" s="109">
        <v>310184454500003</v>
      </c>
      <c r="J390" s="112">
        <v>86396.73</v>
      </c>
      <c r="K390" s="113"/>
      <c r="L390" s="127">
        <v>25919.02</v>
      </c>
      <c r="M390" s="127">
        <v>4319.84</v>
      </c>
      <c r="N390" s="127"/>
    </row>
    <row r="391" spans="1:14" s="115" customFormat="1" ht="33" customHeight="1" x14ac:dyDescent="0.2">
      <c r="A391" s="90">
        <v>195</v>
      </c>
      <c r="B391" s="124">
        <v>10358</v>
      </c>
      <c r="C391" s="125">
        <v>45214</v>
      </c>
      <c r="D391" s="126">
        <v>474</v>
      </c>
      <c r="E391" s="109" t="s">
        <v>203</v>
      </c>
      <c r="F391" s="110" t="s">
        <v>394</v>
      </c>
      <c r="G391" s="110">
        <v>10077</v>
      </c>
      <c r="H391" s="110">
        <v>12</v>
      </c>
      <c r="I391" s="109">
        <v>300047377500003</v>
      </c>
      <c r="J391" s="112">
        <v>341307.48</v>
      </c>
      <c r="K391" s="127">
        <v>68261.5</v>
      </c>
      <c r="L391" s="127">
        <v>0</v>
      </c>
      <c r="M391" s="127">
        <v>34130.75</v>
      </c>
      <c r="N391" s="127"/>
    </row>
    <row r="392" spans="1:14" s="115" customFormat="1" ht="33" customHeight="1" x14ac:dyDescent="0.2">
      <c r="A392" s="90">
        <v>196</v>
      </c>
      <c r="B392" s="124">
        <v>10420</v>
      </c>
      <c r="C392" s="125">
        <v>45214</v>
      </c>
      <c r="D392" s="126">
        <v>475</v>
      </c>
      <c r="E392" s="109" t="s">
        <v>395</v>
      </c>
      <c r="F392" s="110" t="s">
        <v>396</v>
      </c>
      <c r="G392" s="110">
        <v>10178</v>
      </c>
      <c r="H392" s="110">
        <v>1</v>
      </c>
      <c r="I392" s="109">
        <v>300056434600003</v>
      </c>
      <c r="J392" s="112">
        <v>15776</v>
      </c>
      <c r="K392" s="113"/>
      <c r="L392" s="127">
        <v>0</v>
      </c>
      <c r="M392" s="127"/>
      <c r="N392" s="127"/>
    </row>
    <row r="393" spans="1:14" s="115" customFormat="1" ht="33" customHeight="1" x14ac:dyDescent="0.2">
      <c r="A393" s="90">
        <v>197</v>
      </c>
      <c r="B393" s="124">
        <v>10360</v>
      </c>
      <c r="C393" s="125">
        <v>45214</v>
      </c>
      <c r="D393" s="126">
        <v>476</v>
      </c>
      <c r="E393" s="109" t="s">
        <v>397</v>
      </c>
      <c r="F393" s="110" t="s">
        <v>398</v>
      </c>
      <c r="G393" s="110">
        <v>10246</v>
      </c>
      <c r="H393" s="110">
        <v>3</v>
      </c>
      <c r="I393" s="109">
        <v>300145863200003</v>
      </c>
      <c r="J393" s="112">
        <v>461596.2</v>
      </c>
      <c r="K393" s="113"/>
      <c r="L393" s="127">
        <v>230798.1</v>
      </c>
      <c r="M393" s="127">
        <v>46159.62</v>
      </c>
      <c r="N393" s="127"/>
    </row>
    <row r="394" spans="1:14" s="115" customFormat="1" ht="33" customHeight="1" x14ac:dyDescent="0.2">
      <c r="A394" s="90">
        <v>198</v>
      </c>
      <c r="B394" s="124">
        <v>10491</v>
      </c>
      <c r="C394" s="125">
        <v>45215</v>
      </c>
      <c r="D394" s="126">
        <v>477</v>
      </c>
      <c r="E394" s="109" t="s">
        <v>391</v>
      </c>
      <c r="F394" s="110" t="s">
        <v>399</v>
      </c>
      <c r="G394" s="110">
        <v>10248</v>
      </c>
      <c r="H394" s="110">
        <v>1</v>
      </c>
      <c r="I394" s="109">
        <v>300132067400003</v>
      </c>
      <c r="J394" s="112">
        <v>6506775</v>
      </c>
      <c r="K394" s="113"/>
      <c r="L394" s="127">
        <v>3253387.5</v>
      </c>
      <c r="M394" s="127">
        <v>650677.5</v>
      </c>
      <c r="N394" s="127"/>
    </row>
    <row r="395" spans="1:14" s="115" customFormat="1" ht="33" customHeight="1" x14ac:dyDescent="0.2">
      <c r="A395" s="90">
        <v>422</v>
      </c>
      <c r="B395" s="124">
        <v>10511</v>
      </c>
      <c r="C395" s="125">
        <v>45215</v>
      </c>
      <c r="D395" s="126">
        <v>10537</v>
      </c>
      <c r="E395" s="109" t="s">
        <v>468</v>
      </c>
      <c r="F395" s="109"/>
      <c r="G395" s="109"/>
      <c r="H395" s="95" t="s">
        <v>434</v>
      </c>
      <c r="I395" s="109">
        <v>302003124100003</v>
      </c>
      <c r="J395" s="112">
        <v>20398.5</v>
      </c>
      <c r="K395" s="127"/>
      <c r="L395" s="127"/>
      <c r="M395" s="127"/>
      <c r="N395" s="127"/>
    </row>
    <row r="396" spans="1:14" s="128" customFormat="1" ht="33" customHeight="1" x14ac:dyDescent="0.2">
      <c r="A396" s="90">
        <v>423</v>
      </c>
      <c r="B396" s="124">
        <v>10511</v>
      </c>
      <c r="C396" s="125">
        <v>45215</v>
      </c>
      <c r="D396" s="126">
        <v>10538</v>
      </c>
      <c r="E396" s="109" t="s">
        <v>467</v>
      </c>
      <c r="F396" s="109"/>
      <c r="G396" s="109"/>
      <c r="H396" s="95" t="s">
        <v>434</v>
      </c>
      <c r="I396" s="109">
        <v>300012461200003</v>
      </c>
      <c r="J396" s="112">
        <v>19930.259999999998</v>
      </c>
      <c r="K396" s="127"/>
      <c r="L396" s="127"/>
      <c r="M396" s="127"/>
      <c r="N396" s="127"/>
    </row>
    <row r="397" spans="1:14" s="128" customFormat="1" ht="33" customHeight="1" x14ac:dyDescent="0.2">
      <c r="A397" s="90">
        <v>545</v>
      </c>
      <c r="B397" s="106">
        <v>12139</v>
      </c>
      <c r="C397" s="107">
        <v>45215</v>
      </c>
      <c r="D397" s="126">
        <v>151</v>
      </c>
      <c r="E397" s="109" t="s">
        <v>209</v>
      </c>
      <c r="F397" s="110" t="s">
        <v>402</v>
      </c>
      <c r="G397" s="110">
        <v>10243</v>
      </c>
      <c r="H397" s="144" t="s">
        <v>485</v>
      </c>
      <c r="I397" s="109">
        <v>300056271710003</v>
      </c>
      <c r="J397" s="112">
        <v>159217</v>
      </c>
      <c r="K397" s="114"/>
      <c r="L397" s="114"/>
      <c r="M397" s="114"/>
      <c r="N397" s="114"/>
    </row>
    <row r="398" spans="1:14" s="128" customFormat="1" ht="33" customHeight="1" x14ac:dyDescent="0.2">
      <c r="A398" s="90">
        <v>544</v>
      </c>
      <c r="B398" s="106">
        <v>12140</v>
      </c>
      <c r="C398" s="107">
        <v>45218</v>
      </c>
      <c r="D398" s="126">
        <v>150</v>
      </c>
      <c r="E398" s="109" t="s">
        <v>271</v>
      </c>
      <c r="F398" s="110" t="s">
        <v>272</v>
      </c>
      <c r="G398" s="110">
        <v>10139</v>
      </c>
      <c r="H398" s="144" t="s">
        <v>485</v>
      </c>
      <c r="I398" s="109">
        <v>301191276200003</v>
      </c>
      <c r="J398" s="112">
        <v>32760.98</v>
      </c>
      <c r="K398" s="114"/>
      <c r="L398" s="114"/>
      <c r="M398" s="114"/>
      <c r="N398" s="114"/>
    </row>
    <row r="399" spans="1:14" s="128" customFormat="1" ht="33" customHeight="1" x14ac:dyDescent="0.2">
      <c r="A399" s="90">
        <v>424</v>
      </c>
      <c r="B399" s="124">
        <v>10512</v>
      </c>
      <c r="C399" s="125">
        <v>45220</v>
      </c>
      <c r="D399" s="126">
        <v>10539</v>
      </c>
      <c r="E399" s="109" t="s">
        <v>473</v>
      </c>
      <c r="F399" s="109"/>
      <c r="G399" s="109"/>
      <c r="H399" s="95" t="s">
        <v>434</v>
      </c>
      <c r="I399" s="109"/>
      <c r="J399" s="112">
        <v>14000</v>
      </c>
      <c r="K399" s="127"/>
      <c r="L399" s="127"/>
      <c r="M399" s="127"/>
      <c r="N399" s="127"/>
    </row>
    <row r="400" spans="1:14" s="128" customFormat="1" ht="33" customHeight="1" x14ac:dyDescent="0.2">
      <c r="A400" s="90">
        <v>185</v>
      </c>
      <c r="B400" s="124">
        <v>10506</v>
      </c>
      <c r="C400" s="125">
        <v>45221</v>
      </c>
      <c r="D400" s="126">
        <v>464</v>
      </c>
      <c r="E400" s="126" t="s">
        <v>224</v>
      </c>
      <c r="F400" s="110" t="s">
        <v>380</v>
      </c>
      <c r="G400" s="110">
        <v>10179</v>
      </c>
      <c r="H400" s="110">
        <v>14</v>
      </c>
      <c r="I400" s="109">
        <v>310068842800003</v>
      </c>
      <c r="J400" s="112">
        <v>4755.97</v>
      </c>
      <c r="K400" s="113"/>
      <c r="L400" s="127">
        <v>0</v>
      </c>
      <c r="M400" s="127">
        <v>0</v>
      </c>
      <c r="N400" s="127"/>
    </row>
    <row r="401" spans="1:14" s="128" customFormat="1" ht="33" customHeight="1" x14ac:dyDescent="0.2">
      <c r="A401" s="90">
        <v>425</v>
      </c>
      <c r="B401" s="124">
        <v>10510</v>
      </c>
      <c r="C401" s="125">
        <v>45221</v>
      </c>
      <c r="D401" s="126">
        <v>10540</v>
      </c>
      <c r="E401" s="109" t="s">
        <v>473</v>
      </c>
      <c r="F401" s="109"/>
      <c r="G401" s="109"/>
      <c r="H401" s="95" t="s">
        <v>434</v>
      </c>
      <c r="I401" s="109"/>
      <c r="J401" s="112">
        <v>13080</v>
      </c>
      <c r="K401" s="127"/>
      <c r="L401" s="127"/>
      <c r="M401" s="127"/>
      <c r="N401" s="127"/>
    </row>
    <row r="402" spans="1:14" s="128" customFormat="1" ht="33" customHeight="1" x14ac:dyDescent="0.2">
      <c r="A402" s="90">
        <v>426</v>
      </c>
      <c r="B402" s="124">
        <v>11181</v>
      </c>
      <c r="C402" s="125">
        <v>45222</v>
      </c>
      <c r="D402" s="126">
        <v>10541</v>
      </c>
      <c r="E402" s="109" t="s">
        <v>467</v>
      </c>
      <c r="F402" s="109"/>
      <c r="G402" s="109"/>
      <c r="H402" s="95" t="s">
        <v>434</v>
      </c>
      <c r="I402" s="109">
        <v>300012461200003</v>
      </c>
      <c r="J402" s="112">
        <v>18391.25</v>
      </c>
      <c r="K402" s="127"/>
      <c r="L402" s="127"/>
      <c r="M402" s="127"/>
      <c r="N402" s="127"/>
    </row>
    <row r="403" spans="1:14" s="128" customFormat="1" ht="33" customHeight="1" x14ac:dyDescent="0.2">
      <c r="A403" s="90">
        <v>427</v>
      </c>
      <c r="B403" s="124">
        <v>11181</v>
      </c>
      <c r="C403" s="125">
        <v>45222</v>
      </c>
      <c r="D403" s="126">
        <v>10542</v>
      </c>
      <c r="E403" s="109" t="s">
        <v>474</v>
      </c>
      <c r="F403" s="109"/>
      <c r="G403" s="109"/>
      <c r="H403" s="95" t="s">
        <v>434</v>
      </c>
      <c r="I403" s="109">
        <v>311182288300003</v>
      </c>
      <c r="J403" s="112">
        <v>26831.27</v>
      </c>
      <c r="K403" s="127"/>
      <c r="L403" s="127"/>
      <c r="M403" s="127"/>
      <c r="N403" s="127"/>
    </row>
    <row r="404" spans="1:14" s="128" customFormat="1" ht="33" customHeight="1" x14ac:dyDescent="0.2">
      <c r="A404" s="90">
        <v>428</v>
      </c>
      <c r="B404" s="124">
        <v>11182</v>
      </c>
      <c r="C404" s="125">
        <v>45222</v>
      </c>
      <c r="D404" s="126">
        <v>10543</v>
      </c>
      <c r="E404" s="109" t="s">
        <v>467</v>
      </c>
      <c r="F404" s="109"/>
      <c r="G404" s="109"/>
      <c r="H404" s="95" t="s">
        <v>434</v>
      </c>
      <c r="I404" s="109">
        <v>300012461200003</v>
      </c>
      <c r="J404" s="112">
        <v>7100.25</v>
      </c>
      <c r="K404" s="127"/>
      <c r="L404" s="127"/>
      <c r="M404" s="127"/>
      <c r="N404" s="127"/>
    </row>
    <row r="405" spans="1:14" s="128" customFormat="1" ht="33" customHeight="1" x14ac:dyDescent="0.2">
      <c r="A405" s="90">
        <v>429</v>
      </c>
      <c r="B405" s="124">
        <v>11182</v>
      </c>
      <c r="C405" s="125">
        <v>45222</v>
      </c>
      <c r="D405" s="126">
        <v>10544</v>
      </c>
      <c r="E405" s="109" t="s">
        <v>468</v>
      </c>
      <c r="F405" s="109"/>
      <c r="G405" s="109"/>
      <c r="H405" s="95" t="s">
        <v>434</v>
      </c>
      <c r="I405" s="109">
        <v>302003124100003</v>
      </c>
      <c r="J405" s="112">
        <v>30705.75</v>
      </c>
      <c r="K405" s="127"/>
      <c r="L405" s="127"/>
      <c r="M405" s="127"/>
      <c r="N405" s="127"/>
    </row>
    <row r="406" spans="1:14" s="128" customFormat="1" ht="33" customHeight="1" x14ac:dyDescent="0.2">
      <c r="A406" s="90">
        <v>546</v>
      </c>
      <c r="B406" s="106">
        <v>12141</v>
      </c>
      <c r="C406" s="107">
        <v>45222</v>
      </c>
      <c r="D406" s="126">
        <v>152</v>
      </c>
      <c r="E406" s="109" t="s">
        <v>271</v>
      </c>
      <c r="F406" s="110" t="s">
        <v>272</v>
      </c>
      <c r="G406" s="110">
        <v>10139</v>
      </c>
      <c r="H406" s="144" t="s">
        <v>485</v>
      </c>
      <c r="I406" s="109">
        <v>301191276200003</v>
      </c>
      <c r="J406" s="112">
        <v>236637.78</v>
      </c>
      <c r="K406" s="114"/>
      <c r="L406" s="114"/>
      <c r="M406" s="114"/>
      <c r="N406" s="114"/>
    </row>
    <row r="407" spans="1:14" s="128" customFormat="1" ht="33" customHeight="1" x14ac:dyDescent="0.2">
      <c r="A407" s="90">
        <v>199</v>
      </c>
      <c r="B407" s="124">
        <v>11494</v>
      </c>
      <c r="C407" s="125">
        <v>45224</v>
      </c>
      <c r="D407" s="126">
        <v>478</v>
      </c>
      <c r="E407" s="109" t="s">
        <v>400</v>
      </c>
      <c r="F407" s="110" t="s">
        <v>316</v>
      </c>
      <c r="G407" s="110">
        <v>10080</v>
      </c>
      <c r="H407" s="110">
        <v>3</v>
      </c>
      <c r="I407" s="109">
        <v>300951375300003</v>
      </c>
      <c r="J407" s="112">
        <v>81250</v>
      </c>
      <c r="K407" s="113"/>
      <c r="L407" s="127">
        <v>40625</v>
      </c>
      <c r="M407" s="127"/>
      <c r="N407" s="127"/>
    </row>
    <row r="408" spans="1:14" s="128" customFormat="1" ht="33" customHeight="1" x14ac:dyDescent="0.2">
      <c r="A408" s="90">
        <v>200</v>
      </c>
      <c r="B408" s="124">
        <v>11495</v>
      </c>
      <c r="C408" s="125">
        <v>45224</v>
      </c>
      <c r="D408" s="126">
        <v>479</v>
      </c>
      <c r="E408" s="109" t="s">
        <v>400</v>
      </c>
      <c r="F408" s="110" t="s">
        <v>316</v>
      </c>
      <c r="G408" s="110">
        <v>10080</v>
      </c>
      <c r="H408" s="110">
        <v>1</v>
      </c>
      <c r="I408" s="109">
        <v>300951375300003</v>
      </c>
      <c r="J408" s="112">
        <v>300000</v>
      </c>
      <c r="K408" s="113">
        <v>0</v>
      </c>
      <c r="L408" s="127">
        <v>217391.3</v>
      </c>
      <c r="M408" s="127">
        <v>0</v>
      </c>
      <c r="N408" s="127"/>
    </row>
    <row r="409" spans="1:14" s="128" customFormat="1" ht="33" customHeight="1" x14ac:dyDescent="0.2">
      <c r="A409" s="90">
        <v>282</v>
      </c>
      <c r="B409" s="137">
        <v>12135</v>
      </c>
      <c r="C409" s="138">
        <v>45224</v>
      </c>
      <c r="D409" s="137">
        <v>53</v>
      </c>
      <c r="E409" s="139" t="s">
        <v>364</v>
      </c>
      <c r="F409" s="139" t="s">
        <v>365</v>
      </c>
      <c r="G409" s="139">
        <v>10244</v>
      </c>
      <c r="H409" s="139" t="s">
        <v>423</v>
      </c>
      <c r="I409" s="139">
        <v>301158582700003</v>
      </c>
      <c r="J409" s="141">
        <v>-108000</v>
      </c>
      <c r="K409" s="141"/>
      <c r="L409" s="142">
        <v>0</v>
      </c>
      <c r="M409" s="142"/>
      <c r="N409" s="142"/>
    </row>
    <row r="410" spans="1:14" s="128" customFormat="1" ht="33" customHeight="1" x14ac:dyDescent="0.2">
      <c r="A410" s="90">
        <v>201</v>
      </c>
      <c r="B410" s="124">
        <v>11500</v>
      </c>
      <c r="C410" s="125">
        <v>45225</v>
      </c>
      <c r="D410" s="126">
        <v>480</v>
      </c>
      <c r="E410" s="109" t="s">
        <v>397</v>
      </c>
      <c r="F410" s="110" t="s">
        <v>401</v>
      </c>
      <c r="G410" s="110">
        <v>10205</v>
      </c>
      <c r="H410" s="110">
        <v>10</v>
      </c>
      <c r="I410" s="109">
        <v>300145863200003</v>
      </c>
      <c r="J410" s="112">
        <v>762240.27</v>
      </c>
      <c r="K410" s="113"/>
      <c r="L410" s="127">
        <v>76224</v>
      </c>
      <c r="M410" s="127">
        <v>76224.03</v>
      </c>
      <c r="N410" s="127">
        <v>318327.5</v>
      </c>
    </row>
    <row r="411" spans="1:14" s="128" customFormat="1" ht="33" customHeight="1" x14ac:dyDescent="0.2">
      <c r="A411" s="90">
        <v>547</v>
      </c>
      <c r="B411" s="106">
        <v>12138</v>
      </c>
      <c r="C411" s="107">
        <v>45225</v>
      </c>
      <c r="D411" s="126">
        <v>153</v>
      </c>
      <c r="E411" s="109" t="s">
        <v>209</v>
      </c>
      <c r="F411" s="110" t="s">
        <v>402</v>
      </c>
      <c r="G411" s="110">
        <v>10243</v>
      </c>
      <c r="H411" s="144" t="s">
        <v>485</v>
      </c>
      <c r="I411" s="109">
        <v>300056271710003</v>
      </c>
      <c r="J411" s="112">
        <v>159217</v>
      </c>
      <c r="K411" s="114"/>
      <c r="L411" s="114"/>
      <c r="M411" s="114"/>
      <c r="N411" s="114"/>
    </row>
    <row r="412" spans="1:14" s="128" customFormat="1" ht="33" customHeight="1" x14ac:dyDescent="0.2">
      <c r="A412" s="90">
        <v>202</v>
      </c>
      <c r="B412" s="124">
        <v>11572</v>
      </c>
      <c r="C412" s="125">
        <v>45228</v>
      </c>
      <c r="D412" s="126">
        <v>481</v>
      </c>
      <c r="E412" s="109" t="s">
        <v>391</v>
      </c>
      <c r="F412" s="110" t="s">
        <v>399</v>
      </c>
      <c r="G412" s="110">
        <v>10248</v>
      </c>
      <c r="H412" s="110">
        <v>2</v>
      </c>
      <c r="I412" s="109">
        <v>300132067400003</v>
      </c>
      <c r="J412" s="112">
        <v>5995598.4000000004</v>
      </c>
      <c r="K412" s="113"/>
      <c r="L412" s="127">
        <v>2997799.2</v>
      </c>
      <c r="M412" s="127">
        <v>599559.84</v>
      </c>
      <c r="N412" s="127">
        <v>58732.38</v>
      </c>
    </row>
    <row r="413" spans="1:14" s="128" customFormat="1" ht="33" customHeight="1" x14ac:dyDescent="0.2">
      <c r="A413" s="90">
        <v>430</v>
      </c>
      <c r="B413" s="124">
        <v>11581</v>
      </c>
      <c r="C413" s="125">
        <v>45229</v>
      </c>
      <c r="D413" s="126">
        <v>10545</v>
      </c>
      <c r="E413" s="109" t="s">
        <v>467</v>
      </c>
      <c r="F413" s="109"/>
      <c r="G413" s="109"/>
      <c r="H413" s="95" t="s">
        <v>434</v>
      </c>
      <c r="I413" s="109">
        <v>300012461200003</v>
      </c>
      <c r="J413" s="112">
        <v>1282.5</v>
      </c>
      <c r="K413" s="127"/>
      <c r="L413" s="127"/>
      <c r="M413" s="127"/>
      <c r="N413" s="127"/>
    </row>
    <row r="414" spans="1:14" s="128" customFormat="1" ht="33" customHeight="1" x14ac:dyDescent="0.2">
      <c r="A414" s="90">
        <v>431</v>
      </c>
      <c r="B414" s="124">
        <v>11581</v>
      </c>
      <c r="C414" s="125">
        <v>45229</v>
      </c>
      <c r="D414" s="126">
        <v>10546</v>
      </c>
      <c r="E414" s="109" t="s">
        <v>467</v>
      </c>
      <c r="F414" s="109"/>
      <c r="G414" s="109"/>
      <c r="H414" s="95" t="s">
        <v>434</v>
      </c>
      <c r="I414" s="109">
        <v>300012461200003</v>
      </c>
      <c r="J414" s="112">
        <v>14173.75</v>
      </c>
      <c r="K414" s="127"/>
      <c r="L414" s="127"/>
      <c r="M414" s="127"/>
      <c r="N414" s="127"/>
    </row>
    <row r="415" spans="1:14" s="128" customFormat="1" ht="33" customHeight="1" x14ac:dyDescent="0.2">
      <c r="A415" s="90">
        <v>432</v>
      </c>
      <c r="B415" s="124">
        <v>11581</v>
      </c>
      <c r="C415" s="125">
        <v>45229</v>
      </c>
      <c r="D415" s="126">
        <v>10547</v>
      </c>
      <c r="E415" s="109" t="s">
        <v>468</v>
      </c>
      <c r="F415" s="109"/>
      <c r="G415" s="109"/>
      <c r="H415" s="95" t="s">
        <v>434</v>
      </c>
      <c r="I415" s="109">
        <v>302003124100003</v>
      </c>
      <c r="J415" s="112">
        <v>11171.25</v>
      </c>
      <c r="K415" s="127"/>
      <c r="L415" s="127"/>
      <c r="M415" s="127"/>
      <c r="N415" s="127"/>
    </row>
    <row r="416" spans="1:14" s="128" customFormat="1" ht="33" customHeight="1" x14ac:dyDescent="0.2">
      <c r="A416" s="90">
        <v>433</v>
      </c>
      <c r="B416" s="124">
        <v>11582</v>
      </c>
      <c r="C416" s="125">
        <v>45229</v>
      </c>
      <c r="D416" s="126">
        <v>10548</v>
      </c>
      <c r="E416" s="109" t="s">
        <v>473</v>
      </c>
      <c r="F416" s="109"/>
      <c r="G416" s="109"/>
      <c r="H416" s="95" t="s">
        <v>434</v>
      </c>
      <c r="I416" s="109"/>
      <c r="J416" s="112">
        <v>3614.78</v>
      </c>
      <c r="K416" s="127"/>
      <c r="L416" s="127"/>
      <c r="M416" s="127"/>
      <c r="N416" s="127"/>
    </row>
    <row r="417" spans="1:14" s="128" customFormat="1" ht="33" customHeight="1" x14ac:dyDescent="0.2">
      <c r="A417" s="90">
        <v>434</v>
      </c>
      <c r="B417" s="124">
        <v>11582</v>
      </c>
      <c r="C417" s="125">
        <v>45229</v>
      </c>
      <c r="D417" s="126">
        <v>10549</v>
      </c>
      <c r="E417" s="109" t="s">
        <v>467</v>
      </c>
      <c r="F417" s="109"/>
      <c r="G417" s="109"/>
      <c r="H417" s="95" t="s">
        <v>434</v>
      </c>
      <c r="I417" s="109">
        <v>300012461200003</v>
      </c>
      <c r="J417" s="112">
        <v>3509</v>
      </c>
      <c r="K417" s="127"/>
      <c r="L417" s="127"/>
      <c r="M417" s="127"/>
      <c r="N417" s="127"/>
    </row>
    <row r="418" spans="1:14" s="128" customFormat="1" ht="33" customHeight="1" x14ac:dyDescent="0.2">
      <c r="A418" s="90">
        <v>204</v>
      </c>
      <c r="B418" s="124">
        <v>11895</v>
      </c>
      <c r="C418" s="125">
        <v>45230</v>
      </c>
      <c r="D418" s="126">
        <v>483</v>
      </c>
      <c r="E418" s="109" t="s">
        <v>397</v>
      </c>
      <c r="F418" s="110" t="s">
        <v>398</v>
      </c>
      <c r="G418" s="110">
        <v>10246</v>
      </c>
      <c r="H418" s="110">
        <v>4</v>
      </c>
      <c r="I418" s="109">
        <v>300145863200003</v>
      </c>
      <c r="J418" s="112">
        <v>481686.84</v>
      </c>
      <c r="K418" s="113"/>
      <c r="L418" s="127">
        <v>240843.62</v>
      </c>
      <c r="M418" s="127">
        <v>48168.68</v>
      </c>
      <c r="N418" s="127">
        <v>538.4</v>
      </c>
    </row>
    <row r="419" spans="1:14" s="128" customFormat="1" ht="33" customHeight="1" x14ac:dyDescent="0.2">
      <c r="A419" s="90">
        <v>206</v>
      </c>
      <c r="B419" s="124">
        <v>11892</v>
      </c>
      <c r="C419" s="125">
        <v>45230</v>
      </c>
      <c r="D419" s="126">
        <v>485</v>
      </c>
      <c r="E419" s="109" t="s">
        <v>383</v>
      </c>
      <c r="F419" s="110" t="s">
        <v>384</v>
      </c>
      <c r="G419" s="109">
        <v>10139</v>
      </c>
      <c r="H419" s="109">
        <v>20</v>
      </c>
      <c r="I419" s="109">
        <v>301191276200003</v>
      </c>
      <c r="J419" s="112">
        <v>2011740</v>
      </c>
      <c r="K419" s="113">
        <v>118290</v>
      </c>
      <c r="L419" s="127">
        <v>0</v>
      </c>
      <c r="M419" s="127">
        <v>301761</v>
      </c>
      <c r="N419" s="127"/>
    </row>
    <row r="420" spans="1:14" s="128" customFormat="1" ht="33" customHeight="1" x14ac:dyDescent="0.2">
      <c r="A420" s="90">
        <v>207</v>
      </c>
      <c r="B420" s="124">
        <v>11897</v>
      </c>
      <c r="C420" s="125">
        <v>45230</v>
      </c>
      <c r="D420" s="126">
        <v>486</v>
      </c>
      <c r="E420" s="109" t="s">
        <v>203</v>
      </c>
      <c r="F420" s="110" t="s">
        <v>403</v>
      </c>
      <c r="G420" s="110">
        <v>10077</v>
      </c>
      <c r="H420" s="110">
        <v>1</v>
      </c>
      <c r="I420" s="109">
        <v>300047377500003</v>
      </c>
      <c r="J420" s="112">
        <v>56421</v>
      </c>
      <c r="K420" s="113"/>
      <c r="L420" s="127">
        <v>0</v>
      </c>
      <c r="M420" s="127">
        <v>2821.05</v>
      </c>
      <c r="N420" s="127"/>
    </row>
    <row r="421" spans="1:14" s="128" customFormat="1" ht="33" customHeight="1" x14ac:dyDescent="0.2">
      <c r="A421" s="90">
        <v>208</v>
      </c>
      <c r="B421" s="124">
        <v>11896</v>
      </c>
      <c r="C421" s="125">
        <v>45230</v>
      </c>
      <c r="D421" s="126">
        <v>487</v>
      </c>
      <c r="E421" s="109" t="s">
        <v>203</v>
      </c>
      <c r="F421" s="110" t="s">
        <v>403</v>
      </c>
      <c r="G421" s="110">
        <v>10077</v>
      </c>
      <c r="H421" s="110">
        <v>1</v>
      </c>
      <c r="I421" s="109">
        <v>300047377500003</v>
      </c>
      <c r="J421" s="112">
        <v>47769</v>
      </c>
      <c r="K421" s="113"/>
      <c r="L421" s="127">
        <v>0</v>
      </c>
      <c r="M421" s="127">
        <v>4776.8999999999996</v>
      </c>
      <c r="N421" s="127"/>
    </row>
    <row r="422" spans="1:14" s="128" customFormat="1" ht="33" customHeight="1" x14ac:dyDescent="0.2">
      <c r="A422" s="90">
        <v>209</v>
      </c>
      <c r="B422" s="124">
        <v>11898</v>
      </c>
      <c r="C422" s="125">
        <v>45230</v>
      </c>
      <c r="D422" s="126">
        <v>488</v>
      </c>
      <c r="E422" s="109" t="s">
        <v>203</v>
      </c>
      <c r="F422" s="110" t="s">
        <v>404</v>
      </c>
      <c r="G422" s="110">
        <v>10077</v>
      </c>
      <c r="H422" s="110">
        <v>1</v>
      </c>
      <c r="I422" s="109">
        <v>300047377500003</v>
      </c>
      <c r="J422" s="112">
        <v>119150.5</v>
      </c>
      <c r="K422" s="127"/>
      <c r="L422" s="127">
        <v>0</v>
      </c>
      <c r="M422" s="127">
        <v>5957.53</v>
      </c>
      <c r="N422" s="127"/>
    </row>
    <row r="423" spans="1:14" s="128" customFormat="1" ht="33" customHeight="1" x14ac:dyDescent="0.2">
      <c r="A423" s="90">
        <v>210</v>
      </c>
      <c r="B423" s="124">
        <v>11927</v>
      </c>
      <c r="C423" s="125">
        <v>45230</v>
      </c>
      <c r="D423" s="126">
        <v>489</v>
      </c>
      <c r="E423" s="109" t="s">
        <v>390</v>
      </c>
      <c r="F423" s="110" t="s">
        <v>316</v>
      </c>
      <c r="G423" s="110">
        <v>10134</v>
      </c>
      <c r="H423" s="110">
        <v>17</v>
      </c>
      <c r="I423" s="109">
        <v>300951375300003</v>
      </c>
      <c r="J423" s="112">
        <v>1635785.72</v>
      </c>
      <c r="K423" s="127"/>
      <c r="L423" s="127">
        <v>654314.29</v>
      </c>
      <c r="M423" s="127">
        <v>163578.57</v>
      </c>
      <c r="N423" s="127"/>
    </row>
    <row r="424" spans="1:14" s="128" customFormat="1" ht="33" customHeight="1" x14ac:dyDescent="0.2">
      <c r="A424" s="90">
        <v>211</v>
      </c>
      <c r="B424" s="124">
        <v>1195</v>
      </c>
      <c r="C424" s="125">
        <v>45230</v>
      </c>
      <c r="D424" s="126">
        <v>490</v>
      </c>
      <c r="E424" s="109" t="s">
        <v>271</v>
      </c>
      <c r="F424" s="110" t="s">
        <v>272</v>
      </c>
      <c r="G424" s="110">
        <v>10139</v>
      </c>
      <c r="H424" s="110">
        <v>3</v>
      </c>
      <c r="I424" s="109">
        <v>301191276200003</v>
      </c>
      <c r="J424" s="112">
        <v>382400</v>
      </c>
      <c r="K424" s="127"/>
      <c r="L424" s="127">
        <v>0</v>
      </c>
      <c r="M424" s="127">
        <v>57360</v>
      </c>
      <c r="N424" s="127"/>
    </row>
    <row r="425" spans="1:14" s="128" customFormat="1" ht="33" customHeight="1" x14ac:dyDescent="0.2">
      <c r="A425" s="90">
        <v>212</v>
      </c>
      <c r="B425" s="124">
        <v>12071</v>
      </c>
      <c r="C425" s="125">
        <v>45230</v>
      </c>
      <c r="D425" s="126">
        <v>491</v>
      </c>
      <c r="E425" s="126" t="s">
        <v>215</v>
      </c>
      <c r="F425" s="110" t="s">
        <v>375</v>
      </c>
      <c r="G425" s="110">
        <v>10247</v>
      </c>
      <c r="H425" s="110">
        <v>4</v>
      </c>
      <c r="I425" s="109">
        <v>300049688300003</v>
      </c>
      <c r="J425" s="112">
        <v>1443956.26</v>
      </c>
      <c r="K425" s="127"/>
      <c r="L425" s="127">
        <v>288791.25</v>
      </c>
      <c r="M425" s="127">
        <v>144395.63</v>
      </c>
      <c r="N425" s="127"/>
    </row>
    <row r="426" spans="1:14" s="128" customFormat="1" ht="33" customHeight="1" x14ac:dyDescent="0.2">
      <c r="A426" s="90">
        <v>213</v>
      </c>
      <c r="B426" s="124">
        <v>12072</v>
      </c>
      <c r="C426" s="125">
        <v>45230</v>
      </c>
      <c r="D426" s="126">
        <v>492</v>
      </c>
      <c r="E426" s="109" t="s">
        <v>214</v>
      </c>
      <c r="F426" s="109" t="s">
        <v>381</v>
      </c>
      <c r="G426" s="189">
        <v>10239</v>
      </c>
      <c r="H426" s="109">
        <v>2</v>
      </c>
      <c r="I426" s="109">
        <v>300158359700003</v>
      </c>
      <c r="J426" s="112">
        <v>1016097.85</v>
      </c>
      <c r="K426" s="127"/>
      <c r="L426" s="127">
        <v>254024.46</v>
      </c>
      <c r="M426" s="127">
        <v>101609.79</v>
      </c>
      <c r="N426" s="127">
        <v>500</v>
      </c>
    </row>
    <row r="427" spans="1:14" s="128" customFormat="1" ht="33" customHeight="1" x14ac:dyDescent="0.2">
      <c r="A427" s="90">
        <v>214</v>
      </c>
      <c r="B427" s="124">
        <v>12186</v>
      </c>
      <c r="C427" s="125">
        <v>45230</v>
      </c>
      <c r="D427" s="126">
        <v>493</v>
      </c>
      <c r="E427" s="109" t="s">
        <v>405</v>
      </c>
      <c r="F427" s="109" t="s">
        <v>406</v>
      </c>
      <c r="G427" s="189">
        <v>10030</v>
      </c>
      <c r="H427" s="109">
        <v>23</v>
      </c>
      <c r="I427" s="109">
        <v>301036561500003</v>
      </c>
      <c r="J427" s="112">
        <v>330317.7</v>
      </c>
      <c r="K427" s="127"/>
      <c r="L427" s="127">
        <v>0</v>
      </c>
      <c r="M427" s="127"/>
      <c r="N427" s="127"/>
    </row>
    <row r="428" spans="1:14" s="128" customFormat="1" ht="33" customHeight="1" x14ac:dyDescent="0.2">
      <c r="A428" s="90">
        <v>215</v>
      </c>
      <c r="B428" s="124">
        <v>12286</v>
      </c>
      <c r="C428" s="125">
        <v>45230</v>
      </c>
      <c r="D428" s="126">
        <v>494</v>
      </c>
      <c r="E428" s="109" t="s">
        <v>407</v>
      </c>
      <c r="F428" s="109" t="s">
        <v>408</v>
      </c>
      <c r="G428" s="189">
        <v>10232</v>
      </c>
      <c r="H428" s="189">
        <v>0</v>
      </c>
      <c r="I428" s="109">
        <v>301102381800003</v>
      </c>
      <c r="J428" s="129">
        <v>316063.45</v>
      </c>
      <c r="K428" s="127"/>
      <c r="L428" s="127">
        <v>0</v>
      </c>
      <c r="M428" s="127"/>
      <c r="N428" s="127"/>
    </row>
    <row r="429" spans="1:14" s="128" customFormat="1" ht="33" customHeight="1" x14ac:dyDescent="0.2">
      <c r="A429" s="90">
        <v>283</v>
      </c>
      <c r="B429" s="137">
        <v>12012</v>
      </c>
      <c r="C429" s="138">
        <v>45230</v>
      </c>
      <c r="D429" s="137">
        <v>54</v>
      </c>
      <c r="E429" s="139" t="s">
        <v>271</v>
      </c>
      <c r="F429" s="139" t="s">
        <v>272</v>
      </c>
      <c r="G429" s="139">
        <v>10139</v>
      </c>
      <c r="H429" s="139" t="s">
        <v>422</v>
      </c>
      <c r="I429" s="139">
        <v>301191276200003</v>
      </c>
      <c r="J429" s="141"/>
      <c r="K429" s="141"/>
      <c r="L429" s="142">
        <v>622451</v>
      </c>
      <c r="M429" s="142"/>
      <c r="N429" s="142"/>
    </row>
    <row r="430" spans="1:14" s="128" customFormat="1" ht="33" customHeight="1" x14ac:dyDescent="0.2">
      <c r="A430" s="90">
        <v>216</v>
      </c>
      <c r="B430" s="124">
        <v>12336</v>
      </c>
      <c r="C430" s="125">
        <v>45231</v>
      </c>
      <c r="D430" s="126">
        <v>495</v>
      </c>
      <c r="E430" s="109" t="s">
        <v>409</v>
      </c>
      <c r="F430" s="110" t="s">
        <v>410</v>
      </c>
      <c r="G430" s="110">
        <v>10174</v>
      </c>
      <c r="H430" s="189">
        <v>9</v>
      </c>
      <c r="I430" s="109">
        <v>300101677600003</v>
      </c>
      <c r="J430" s="112">
        <v>24384.14</v>
      </c>
      <c r="K430" s="113"/>
      <c r="L430" s="127">
        <v>8484.49</v>
      </c>
      <c r="M430" s="127">
        <v>2438.41</v>
      </c>
      <c r="N430" s="127">
        <v>0</v>
      </c>
    </row>
    <row r="431" spans="1:14" s="128" customFormat="1" ht="33" customHeight="1" x14ac:dyDescent="0.2">
      <c r="A431" s="90">
        <v>224</v>
      </c>
      <c r="B431" s="124">
        <v>1351</v>
      </c>
      <c r="C431" s="125">
        <v>45231</v>
      </c>
      <c r="D431" s="126">
        <v>503</v>
      </c>
      <c r="E431" s="109" t="s">
        <v>411</v>
      </c>
      <c r="F431" s="110" t="s">
        <v>412</v>
      </c>
      <c r="G431" s="110">
        <v>10017</v>
      </c>
      <c r="H431" s="189">
        <v>6</v>
      </c>
      <c r="I431" s="109">
        <v>300106089200003</v>
      </c>
      <c r="J431" s="112">
        <v>64987.44</v>
      </c>
      <c r="K431" s="113"/>
      <c r="L431" s="127">
        <v>0</v>
      </c>
      <c r="M431" s="127"/>
      <c r="N431" s="127"/>
    </row>
    <row r="432" spans="1:14" s="128" customFormat="1" ht="33" customHeight="1" x14ac:dyDescent="0.2">
      <c r="A432" s="90">
        <v>285</v>
      </c>
      <c r="B432" s="137">
        <v>12830</v>
      </c>
      <c r="C432" s="138">
        <v>45231</v>
      </c>
      <c r="D432" s="137">
        <v>56</v>
      </c>
      <c r="E432" s="139" t="s">
        <v>209</v>
      </c>
      <c r="F432" s="139" t="s">
        <v>402</v>
      </c>
      <c r="G432" s="139">
        <v>10243</v>
      </c>
      <c r="H432" s="139" t="s">
        <v>423</v>
      </c>
      <c r="I432" s="139">
        <v>300056271710003</v>
      </c>
      <c r="J432" s="141">
        <v>-303904</v>
      </c>
      <c r="K432" s="141"/>
      <c r="L432" s="142">
        <v>-151952</v>
      </c>
      <c r="M432" s="142">
        <v>0</v>
      </c>
      <c r="N432" s="142"/>
    </row>
    <row r="433" spans="1:14" s="128" customFormat="1" ht="33" customHeight="1" x14ac:dyDescent="0.2">
      <c r="A433" s="90">
        <v>548</v>
      </c>
      <c r="B433" s="106">
        <v>12820</v>
      </c>
      <c r="C433" s="107">
        <v>45234</v>
      </c>
      <c r="D433" s="126">
        <v>154</v>
      </c>
      <c r="E433" s="109" t="s">
        <v>291</v>
      </c>
      <c r="F433" s="110" t="s">
        <v>504</v>
      </c>
      <c r="G433" s="110"/>
      <c r="H433" s="144" t="s">
        <v>485</v>
      </c>
      <c r="I433" s="109">
        <v>300132067400003</v>
      </c>
      <c r="J433" s="112">
        <v>3712500</v>
      </c>
      <c r="K433" s="114"/>
      <c r="L433" s="114"/>
      <c r="M433" s="114"/>
      <c r="N433" s="114"/>
    </row>
    <row r="434" spans="1:14" s="128" customFormat="1" ht="33" customHeight="1" x14ac:dyDescent="0.2">
      <c r="A434" s="90">
        <v>440</v>
      </c>
      <c r="B434" s="124">
        <v>12089</v>
      </c>
      <c r="C434" s="125">
        <v>45237</v>
      </c>
      <c r="D434" s="126">
        <v>10555</v>
      </c>
      <c r="E434" s="109" t="s">
        <v>475</v>
      </c>
      <c r="F434" s="109"/>
      <c r="G434" s="109"/>
      <c r="H434" s="95" t="s">
        <v>434</v>
      </c>
      <c r="I434" s="109"/>
      <c r="J434" s="112">
        <v>3069.57</v>
      </c>
      <c r="K434" s="127"/>
      <c r="L434" s="127"/>
      <c r="M434" s="127"/>
      <c r="N434" s="127"/>
    </row>
    <row r="435" spans="1:14" s="128" customFormat="1" ht="33" customHeight="1" x14ac:dyDescent="0.2">
      <c r="A435" s="90">
        <v>441</v>
      </c>
      <c r="B435" s="124">
        <v>12089</v>
      </c>
      <c r="C435" s="125">
        <v>45237</v>
      </c>
      <c r="D435" s="126">
        <v>10556</v>
      </c>
      <c r="E435" s="109" t="s">
        <v>476</v>
      </c>
      <c r="F435" s="109"/>
      <c r="G435" s="109"/>
      <c r="H435" s="95" t="s">
        <v>434</v>
      </c>
      <c r="I435" s="109">
        <v>310151514800003</v>
      </c>
      <c r="J435" s="112">
        <v>15970.96</v>
      </c>
      <c r="K435" s="127"/>
      <c r="L435" s="127"/>
      <c r="M435" s="127"/>
      <c r="N435" s="127"/>
    </row>
    <row r="436" spans="1:14" s="128" customFormat="1" ht="33" customHeight="1" x14ac:dyDescent="0.2">
      <c r="A436" s="90">
        <v>442</v>
      </c>
      <c r="B436" s="124">
        <v>12089</v>
      </c>
      <c r="C436" s="125">
        <v>45237</v>
      </c>
      <c r="D436" s="126">
        <v>10557</v>
      </c>
      <c r="E436" s="109" t="s">
        <v>477</v>
      </c>
      <c r="F436" s="109"/>
      <c r="G436" s="109"/>
      <c r="H436" s="95" t="s">
        <v>434</v>
      </c>
      <c r="I436" s="109"/>
      <c r="J436" s="112">
        <v>695.65</v>
      </c>
      <c r="K436" s="127"/>
      <c r="L436" s="127"/>
      <c r="M436" s="127"/>
      <c r="N436" s="127"/>
    </row>
    <row r="437" spans="1:14" s="128" customFormat="1" ht="33" customHeight="1" x14ac:dyDescent="0.2">
      <c r="A437" s="90">
        <v>435</v>
      </c>
      <c r="B437" s="124">
        <v>11994</v>
      </c>
      <c r="C437" s="125">
        <v>45238</v>
      </c>
      <c r="D437" s="126">
        <v>10550</v>
      </c>
      <c r="E437" s="109" t="s">
        <v>468</v>
      </c>
      <c r="F437" s="109"/>
      <c r="G437" s="109"/>
      <c r="H437" s="95" t="s">
        <v>434</v>
      </c>
      <c r="I437" s="109">
        <v>302003124100003</v>
      </c>
      <c r="J437" s="112">
        <v>13770</v>
      </c>
      <c r="K437" s="127"/>
      <c r="L437" s="127"/>
      <c r="M437" s="127"/>
      <c r="N437" s="127"/>
    </row>
    <row r="438" spans="1:14" s="128" customFormat="1" ht="33" customHeight="1" x14ac:dyDescent="0.2">
      <c r="A438" s="90">
        <v>436</v>
      </c>
      <c r="B438" s="124">
        <v>11994</v>
      </c>
      <c r="C438" s="125">
        <v>45238</v>
      </c>
      <c r="D438" s="126">
        <v>10551</v>
      </c>
      <c r="E438" s="109" t="s">
        <v>467</v>
      </c>
      <c r="F438" s="109"/>
      <c r="G438" s="109"/>
      <c r="H438" s="95" t="s">
        <v>434</v>
      </c>
      <c r="I438" s="109">
        <v>300012461200003</v>
      </c>
      <c r="J438" s="112">
        <v>17146.25</v>
      </c>
      <c r="K438" s="127"/>
      <c r="L438" s="127"/>
      <c r="M438" s="127"/>
      <c r="N438" s="127"/>
    </row>
    <row r="439" spans="1:14" s="128" customFormat="1" ht="33" customHeight="1" x14ac:dyDescent="0.2">
      <c r="A439" s="90">
        <v>437</v>
      </c>
      <c r="B439" s="124">
        <v>11994</v>
      </c>
      <c r="C439" s="125">
        <v>45238</v>
      </c>
      <c r="D439" s="126">
        <v>10552</v>
      </c>
      <c r="E439" s="109" t="s">
        <v>475</v>
      </c>
      <c r="F439" s="109"/>
      <c r="G439" s="109"/>
      <c r="H439" s="95" t="s">
        <v>434</v>
      </c>
      <c r="I439" s="109"/>
      <c r="J439" s="112">
        <v>4408.7</v>
      </c>
      <c r="K439" s="127"/>
      <c r="L439" s="127"/>
      <c r="M439" s="127"/>
      <c r="N439" s="127"/>
    </row>
    <row r="440" spans="1:14" s="128" customFormat="1" ht="33" customHeight="1" x14ac:dyDescent="0.2">
      <c r="A440" s="90">
        <v>438</v>
      </c>
      <c r="B440" s="124">
        <v>11994</v>
      </c>
      <c r="C440" s="125">
        <v>45238</v>
      </c>
      <c r="D440" s="126">
        <v>10553</v>
      </c>
      <c r="E440" s="109" t="s">
        <v>467</v>
      </c>
      <c r="F440" s="109"/>
      <c r="G440" s="109"/>
      <c r="H440" s="95" t="s">
        <v>434</v>
      </c>
      <c r="I440" s="109">
        <v>300012461200003</v>
      </c>
      <c r="J440" s="112">
        <v>17986.75</v>
      </c>
      <c r="K440" s="127"/>
      <c r="L440" s="127"/>
      <c r="M440" s="127"/>
      <c r="N440" s="127"/>
    </row>
    <row r="441" spans="1:14" s="128" customFormat="1" ht="33" customHeight="1" x14ac:dyDescent="0.2">
      <c r="A441" s="90">
        <v>439</v>
      </c>
      <c r="B441" s="124">
        <v>11994</v>
      </c>
      <c r="C441" s="125">
        <v>45238</v>
      </c>
      <c r="D441" s="126">
        <v>10554</v>
      </c>
      <c r="E441" s="109" t="s">
        <v>468</v>
      </c>
      <c r="F441" s="109"/>
      <c r="G441" s="109"/>
      <c r="H441" s="95" t="s">
        <v>434</v>
      </c>
      <c r="I441" s="109">
        <v>302003124100003</v>
      </c>
      <c r="J441" s="112">
        <v>20648.25</v>
      </c>
      <c r="K441" s="127"/>
      <c r="L441" s="127"/>
      <c r="M441" s="127"/>
      <c r="N441" s="127"/>
    </row>
    <row r="442" spans="1:14" s="128" customFormat="1" ht="33" customHeight="1" x14ac:dyDescent="0.2">
      <c r="A442" s="90">
        <v>549</v>
      </c>
      <c r="B442" s="106">
        <v>12823</v>
      </c>
      <c r="C442" s="107">
        <v>45239</v>
      </c>
      <c r="D442" s="126">
        <v>155</v>
      </c>
      <c r="E442" s="109" t="s">
        <v>291</v>
      </c>
      <c r="F442" s="110" t="s">
        <v>504</v>
      </c>
      <c r="G442" s="110"/>
      <c r="H442" s="144" t="s">
        <v>485</v>
      </c>
      <c r="I442" s="109">
        <v>300132067400003</v>
      </c>
      <c r="J442" s="112">
        <v>458700</v>
      </c>
      <c r="K442" s="114"/>
      <c r="L442" s="114"/>
      <c r="M442" s="114"/>
      <c r="N442" s="114"/>
    </row>
    <row r="443" spans="1:14" s="128" customFormat="1" ht="33" customHeight="1" x14ac:dyDescent="0.2">
      <c r="A443" s="90">
        <v>443</v>
      </c>
      <c r="B443" s="124">
        <v>12090</v>
      </c>
      <c r="C443" s="125">
        <v>45241</v>
      </c>
      <c r="D443" s="126">
        <v>10558</v>
      </c>
      <c r="E443" s="109" t="s">
        <v>475</v>
      </c>
      <c r="F443" s="109"/>
      <c r="G443" s="109"/>
      <c r="H443" s="95" t="s">
        <v>434</v>
      </c>
      <c r="I443" s="109"/>
      <c r="J443" s="112">
        <v>1284.3499999999999</v>
      </c>
      <c r="K443" s="127"/>
      <c r="L443" s="127"/>
      <c r="M443" s="127"/>
      <c r="N443" s="127"/>
    </row>
    <row r="444" spans="1:14" s="128" customFormat="1" ht="33" customHeight="1" x14ac:dyDescent="0.2">
      <c r="A444" s="90">
        <v>444</v>
      </c>
      <c r="B444" s="124">
        <v>12090</v>
      </c>
      <c r="C444" s="125">
        <v>45241</v>
      </c>
      <c r="D444" s="126">
        <v>10559</v>
      </c>
      <c r="E444" s="109" t="s">
        <v>468</v>
      </c>
      <c r="F444" s="109"/>
      <c r="G444" s="109"/>
      <c r="H444" s="95" t="s">
        <v>434</v>
      </c>
      <c r="I444" s="109">
        <v>302003124100003</v>
      </c>
      <c r="J444" s="112">
        <v>12210.75</v>
      </c>
      <c r="K444" s="127"/>
      <c r="L444" s="127"/>
      <c r="M444" s="127"/>
      <c r="N444" s="127"/>
    </row>
    <row r="445" spans="1:14" s="128" customFormat="1" ht="33" customHeight="1" x14ac:dyDescent="0.2">
      <c r="A445" s="90">
        <v>445</v>
      </c>
      <c r="B445" s="124">
        <v>12295</v>
      </c>
      <c r="C445" s="125">
        <v>45243</v>
      </c>
      <c r="D445" s="126">
        <v>10560</v>
      </c>
      <c r="E445" s="109" t="s">
        <v>467</v>
      </c>
      <c r="F445" s="109"/>
      <c r="G445" s="109"/>
      <c r="H445" s="95" t="s">
        <v>434</v>
      </c>
      <c r="I445" s="109">
        <v>300012461200003</v>
      </c>
      <c r="J445" s="112">
        <v>17400</v>
      </c>
      <c r="K445" s="127"/>
      <c r="L445" s="127"/>
      <c r="M445" s="127"/>
      <c r="N445" s="127"/>
    </row>
    <row r="446" spans="1:14" s="128" customFormat="1" ht="33" customHeight="1" x14ac:dyDescent="0.2">
      <c r="A446" s="90">
        <v>446</v>
      </c>
      <c r="B446" s="124">
        <v>12295</v>
      </c>
      <c r="C446" s="125">
        <v>45243</v>
      </c>
      <c r="D446" s="126">
        <v>10561</v>
      </c>
      <c r="E446" s="109" t="s">
        <v>467</v>
      </c>
      <c r="F446" s="109"/>
      <c r="G446" s="109"/>
      <c r="H446" s="95" t="s">
        <v>434</v>
      </c>
      <c r="I446" s="109">
        <v>300012461200003</v>
      </c>
      <c r="J446" s="112">
        <v>8183</v>
      </c>
      <c r="K446" s="127"/>
      <c r="L446" s="127"/>
      <c r="M446" s="127"/>
      <c r="N446" s="127"/>
    </row>
    <row r="447" spans="1:14" s="128" customFormat="1" ht="33" customHeight="1" x14ac:dyDescent="0.2">
      <c r="A447" s="90">
        <v>550</v>
      </c>
      <c r="B447" s="106">
        <v>12888</v>
      </c>
      <c r="C447" s="107">
        <v>45243</v>
      </c>
      <c r="D447" s="126">
        <v>156</v>
      </c>
      <c r="E447" s="109" t="s">
        <v>216</v>
      </c>
      <c r="F447" s="110" t="s">
        <v>528</v>
      </c>
      <c r="G447" s="110"/>
      <c r="H447" s="144" t="s">
        <v>485</v>
      </c>
      <c r="I447" s="109">
        <v>301349072200003</v>
      </c>
      <c r="J447" s="112">
        <v>120000</v>
      </c>
      <c r="K447" s="114"/>
      <c r="L447" s="114"/>
      <c r="M447" s="114"/>
      <c r="N447" s="114"/>
    </row>
    <row r="448" spans="1:14" s="128" customFormat="1" ht="33" customHeight="1" x14ac:dyDescent="0.2">
      <c r="A448" s="90">
        <v>447</v>
      </c>
      <c r="B448" s="124">
        <v>12861</v>
      </c>
      <c r="C448" s="125">
        <v>45244</v>
      </c>
      <c r="D448" s="126">
        <v>10562</v>
      </c>
      <c r="E448" s="109" t="s">
        <v>478</v>
      </c>
      <c r="F448" s="109"/>
      <c r="G448" s="109"/>
      <c r="H448" s="95" t="s">
        <v>434</v>
      </c>
      <c r="I448" s="109">
        <v>300790177800003</v>
      </c>
      <c r="J448" s="112">
        <v>1900.8</v>
      </c>
      <c r="K448" s="127"/>
      <c r="L448" s="127"/>
      <c r="M448" s="127"/>
      <c r="N448" s="127"/>
    </row>
    <row r="449" spans="1:14" s="128" customFormat="1" ht="33" customHeight="1" x14ac:dyDescent="0.2">
      <c r="A449" s="90">
        <v>448</v>
      </c>
      <c r="B449" s="124">
        <v>12297</v>
      </c>
      <c r="C449" s="125">
        <v>45246</v>
      </c>
      <c r="D449" s="126">
        <v>10563</v>
      </c>
      <c r="E449" s="109" t="s">
        <v>468</v>
      </c>
      <c r="F449" s="109"/>
      <c r="G449" s="109"/>
      <c r="H449" s="95" t="s">
        <v>434</v>
      </c>
      <c r="I449" s="109">
        <v>302003124100003</v>
      </c>
      <c r="J449" s="112">
        <v>17766</v>
      </c>
      <c r="K449" s="127"/>
      <c r="L449" s="127"/>
      <c r="M449" s="127"/>
      <c r="N449" s="127"/>
    </row>
    <row r="450" spans="1:14" s="128" customFormat="1" ht="33" customHeight="1" x14ac:dyDescent="0.2">
      <c r="A450" s="90">
        <v>449</v>
      </c>
      <c r="B450" s="124">
        <v>12297</v>
      </c>
      <c r="C450" s="125">
        <v>45246</v>
      </c>
      <c r="D450" s="126">
        <v>10564</v>
      </c>
      <c r="E450" s="109" t="s">
        <v>479</v>
      </c>
      <c r="F450" s="109"/>
      <c r="G450" s="109"/>
      <c r="H450" s="95" t="s">
        <v>434</v>
      </c>
      <c r="I450" s="109">
        <v>300103784900003</v>
      </c>
      <c r="J450" s="112">
        <v>10223.18</v>
      </c>
      <c r="K450" s="127"/>
      <c r="L450" s="127"/>
      <c r="M450" s="127"/>
      <c r="N450" s="127"/>
    </row>
    <row r="451" spans="1:14" s="128" customFormat="1" ht="33" customHeight="1" x14ac:dyDescent="0.2">
      <c r="A451" s="90">
        <v>450</v>
      </c>
      <c r="B451" s="124">
        <v>12297</v>
      </c>
      <c r="C451" s="125">
        <v>45246</v>
      </c>
      <c r="D451" s="126">
        <v>10565</v>
      </c>
      <c r="E451" s="109" t="s">
        <v>479</v>
      </c>
      <c r="F451" s="109"/>
      <c r="G451" s="109"/>
      <c r="H451" s="95" t="s">
        <v>434</v>
      </c>
      <c r="I451" s="109">
        <v>300103784900003</v>
      </c>
      <c r="J451" s="112">
        <v>3969.63</v>
      </c>
      <c r="K451" s="127"/>
      <c r="L451" s="127"/>
      <c r="M451" s="127"/>
      <c r="N451" s="127"/>
    </row>
    <row r="452" spans="1:14" s="128" customFormat="1" ht="33" customHeight="1" x14ac:dyDescent="0.2">
      <c r="A452" s="90">
        <v>451</v>
      </c>
      <c r="B452" s="124">
        <v>12297</v>
      </c>
      <c r="C452" s="125">
        <v>45246</v>
      </c>
      <c r="D452" s="126">
        <v>10566</v>
      </c>
      <c r="E452" s="109" t="s">
        <v>479</v>
      </c>
      <c r="F452" s="109"/>
      <c r="G452" s="109"/>
      <c r="H452" s="95" t="s">
        <v>434</v>
      </c>
      <c r="I452" s="109">
        <v>300103784900003</v>
      </c>
      <c r="J452" s="112">
        <v>35894.86</v>
      </c>
      <c r="K452" s="127"/>
      <c r="L452" s="127"/>
      <c r="M452" s="127"/>
      <c r="N452" s="127"/>
    </row>
    <row r="453" spans="1:14" s="128" customFormat="1" ht="33" customHeight="1" x14ac:dyDescent="0.2">
      <c r="A453" s="90">
        <v>218</v>
      </c>
      <c r="B453" s="124">
        <v>12757</v>
      </c>
      <c r="C453" s="125">
        <v>45248</v>
      </c>
      <c r="D453" s="126">
        <v>497</v>
      </c>
      <c r="E453" s="126" t="s">
        <v>336</v>
      </c>
      <c r="F453" s="110" t="s">
        <v>337</v>
      </c>
      <c r="G453" s="110">
        <v>10234</v>
      </c>
      <c r="H453" s="189">
        <v>6</v>
      </c>
      <c r="I453" s="109">
        <v>300132067400003</v>
      </c>
      <c r="J453" s="112">
        <v>9616866.8800000008</v>
      </c>
      <c r="K453" s="113"/>
      <c r="L453" s="127">
        <v>2404216.71</v>
      </c>
      <c r="M453" s="127">
        <v>961686.69</v>
      </c>
      <c r="N453" s="127"/>
    </row>
    <row r="454" spans="1:14" s="128" customFormat="1" ht="33" customHeight="1" x14ac:dyDescent="0.2">
      <c r="A454" s="90">
        <v>452</v>
      </c>
      <c r="B454" s="124">
        <v>12298</v>
      </c>
      <c r="C454" s="125">
        <v>45248</v>
      </c>
      <c r="D454" s="126">
        <v>10567</v>
      </c>
      <c r="E454" s="109" t="s">
        <v>467</v>
      </c>
      <c r="F454" s="109"/>
      <c r="G454" s="109"/>
      <c r="H454" s="95" t="s">
        <v>434</v>
      </c>
      <c r="I454" s="109">
        <v>300012461200003</v>
      </c>
      <c r="J454" s="112">
        <v>2654.78</v>
      </c>
      <c r="K454" s="127"/>
      <c r="L454" s="127"/>
      <c r="M454" s="127"/>
      <c r="N454" s="127"/>
    </row>
    <row r="455" spans="1:14" s="128" customFormat="1" ht="33" customHeight="1" x14ac:dyDescent="0.2">
      <c r="A455" s="90">
        <v>453</v>
      </c>
      <c r="B455" s="124">
        <v>12298</v>
      </c>
      <c r="C455" s="125">
        <v>45248</v>
      </c>
      <c r="D455" s="126">
        <v>10568</v>
      </c>
      <c r="E455" s="109" t="s">
        <v>467</v>
      </c>
      <c r="F455" s="109"/>
      <c r="G455" s="109"/>
      <c r="H455" s="95" t="s">
        <v>434</v>
      </c>
      <c r="I455" s="109">
        <v>300012461200003</v>
      </c>
      <c r="J455" s="112">
        <v>1356.52</v>
      </c>
      <c r="K455" s="127"/>
      <c r="L455" s="127"/>
      <c r="M455" s="127"/>
      <c r="N455" s="127"/>
    </row>
    <row r="456" spans="1:14" s="128" customFormat="1" ht="33" customHeight="1" x14ac:dyDescent="0.2">
      <c r="A456" s="90">
        <v>217</v>
      </c>
      <c r="B456" s="124">
        <v>12750</v>
      </c>
      <c r="C456" s="125">
        <v>45249</v>
      </c>
      <c r="D456" s="126">
        <v>496</v>
      </c>
      <c r="E456" s="126" t="s">
        <v>204</v>
      </c>
      <c r="F456" s="110" t="s">
        <v>368</v>
      </c>
      <c r="G456" s="110">
        <v>10236</v>
      </c>
      <c r="H456" s="189">
        <v>3</v>
      </c>
      <c r="I456" s="109">
        <v>311207170100003</v>
      </c>
      <c r="J456" s="112">
        <v>854882.28</v>
      </c>
      <c r="K456" s="113"/>
      <c r="L456" s="127">
        <v>213720.57</v>
      </c>
      <c r="M456" s="127"/>
      <c r="N456" s="127">
        <v>0</v>
      </c>
    </row>
    <row r="457" spans="1:14" s="128" customFormat="1" ht="33" customHeight="1" x14ac:dyDescent="0.2">
      <c r="A457" s="90">
        <v>219</v>
      </c>
      <c r="B457" s="124">
        <v>12754</v>
      </c>
      <c r="C457" s="125">
        <v>45250</v>
      </c>
      <c r="D457" s="126">
        <v>498</v>
      </c>
      <c r="E457" s="126" t="s">
        <v>391</v>
      </c>
      <c r="F457" s="110" t="s">
        <v>399</v>
      </c>
      <c r="G457" s="110">
        <v>10248</v>
      </c>
      <c r="H457" s="189">
        <v>1</v>
      </c>
      <c r="I457" s="109">
        <v>300132067400003</v>
      </c>
      <c r="J457" s="112">
        <v>5918091.2999999998</v>
      </c>
      <c r="K457" s="113"/>
      <c r="L457" s="127">
        <v>2959045.65</v>
      </c>
      <c r="M457" s="127">
        <v>591809.13</v>
      </c>
      <c r="N457" s="127"/>
    </row>
    <row r="458" spans="1:14" s="128" customFormat="1" ht="33" customHeight="1" x14ac:dyDescent="0.2">
      <c r="A458" s="90">
        <v>43</v>
      </c>
      <c r="B458" s="92">
        <v>2273</v>
      </c>
      <c r="C458" s="93">
        <v>45251</v>
      </c>
      <c r="D458" s="94">
        <v>326</v>
      </c>
      <c r="E458" s="95" t="s">
        <v>298</v>
      </c>
      <c r="F458" s="100" t="s">
        <v>299</v>
      </c>
      <c r="G458" s="100">
        <v>10222</v>
      </c>
      <c r="H458" s="96">
        <v>3</v>
      </c>
      <c r="I458" s="95">
        <v>300050598800003</v>
      </c>
      <c r="J458" s="97">
        <v>509840.1</v>
      </c>
      <c r="K458" s="98"/>
      <c r="L458" s="99">
        <v>254920.05</v>
      </c>
      <c r="M458" s="99">
        <v>50984.01</v>
      </c>
      <c r="N458" s="99"/>
    </row>
    <row r="459" spans="1:14" s="128" customFormat="1" ht="33" customHeight="1" x14ac:dyDescent="0.2">
      <c r="A459" s="90">
        <v>454</v>
      </c>
      <c r="B459" s="124">
        <v>12786</v>
      </c>
      <c r="C459" s="125">
        <v>45251</v>
      </c>
      <c r="D459" s="126">
        <v>10569</v>
      </c>
      <c r="E459" s="109" t="s">
        <v>468</v>
      </c>
      <c r="F459" s="109"/>
      <c r="G459" s="109"/>
      <c r="H459" s="95" t="s">
        <v>434</v>
      </c>
      <c r="I459" s="109">
        <v>302003124100003</v>
      </c>
      <c r="J459" s="112">
        <v>15579.13</v>
      </c>
      <c r="K459" s="127"/>
      <c r="L459" s="127"/>
      <c r="M459" s="127"/>
      <c r="N459" s="127"/>
    </row>
    <row r="460" spans="1:14" s="128" customFormat="1" ht="33" customHeight="1" x14ac:dyDescent="0.2">
      <c r="A460" s="90">
        <v>455</v>
      </c>
      <c r="B460" s="124">
        <v>12786</v>
      </c>
      <c r="C460" s="125">
        <v>45251</v>
      </c>
      <c r="D460" s="126">
        <v>10570</v>
      </c>
      <c r="E460" s="109" t="s">
        <v>467</v>
      </c>
      <c r="F460" s="109"/>
      <c r="G460" s="109"/>
      <c r="H460" s="95" t="s">
        <v>434</v>
      </c>
      <c r="I460" s="109">
        <v>300012461200003</v>
      </c>
      <c r="J460" s="112">
        <v>27115</v>
      </c>
      <c r="K460" s="127"/>
      <c r="L460" s="127"/>
      <c r="M460" s="127"/>
      <c r="N460" s="127"/>
    </row>
    <row r="461" spans="1:14" s="128" customFormat="1" ht="33" customHeight="1" x14ac:dyDescent="0.2">
      <c r="A461" s="90">
        <v>463</v>
      </c>
      <c r="B461" s="124">
        <v>14307</v>
      </c>
      <c r="C461" s="125">
        <v>45251</v>
      </c>
      <c r="D461" s="126">
        <v>10578</v>
      </c>
      <c r="E461" s="109" t="s">
        <v>474</v>
      </c>
      <c r="F461" s="109"/>
      <c r="G461" s="109"/>
      <c r="H461" s="95" t="s">
        <v>434</v>
      </c>
      <c r="I461" s="109">
        <v>311182288300003</v>
      </c>
      <c r="J461" s="112">
        <v>104750.62</v>
      </c>
      <c r="K461" s="127"/>
      <c r="L461" s="127"/>
      <c r="M461" s="127"/>
      <c r="N461" s="127"/>
    </row>
    <row r="462" spans="1:14" s="128" customFormat="1" ht="33" customHeight="1" x14ac:dyDescent="0.2">
      <c r="A462" s="90">
        <v>457</v>
      </c>
      <c r="B462" s="124">
        <v>12860</v>
      </c>
      <c r="C462" s="125">
        <v>45252</v>
      </c>
      <c r="D462" s="126">
        <v>10572</v>
      </c>
      <c r="E462" s="109" t="s">
        <v>475</v>
      </c>
      <c r="F462" s="109"/>
      <c r="G462" s="109"/>
      <c r="H462" s="95" t="s">
        <v>434</v>
      </c>
      <c r="I462" s="109"/>
      <c r="J462" s="112">
        <v>974.75</v>
      </c>
      <c r="K462" s="127"/>
      <c r="L462" s="127"/>
      <c r="M462" s="127"/>
      <c r="N462" s="127"/>
    </row>
    <row r="463" spans="1:14" s="128" customFormat="1" ht="33" customHeight="1" x14ac:dyDescent="0.2">
      <c r="A463" s="90">
        <v>220</v>
      </c>
      <c r="B463" s="124">
        <v>12857</v>
      </c>
      <c r="C463" s="125">
        <v>45253</v>
      </c>
      <c r="D463" s="126">
        <v>499</v>
      </c>
      <c r="E463" s="126" t="s">
        <v>209</v>
      </c>
      <c r="F463" s="110" t="s">
        <v>402</v>
      </c>
      <c r="G463" s="110">
        <v>10243</v>
      </c>
      <c r="H463" s="189">
        <v>1</v>
      </c>
      <c r="I463" s="109">
        <v>300056271710003</v>
      </c>
      <c r="J463" s="112">
        <v>473485.65</v>
      </c>
      <c r="K463" s="113"/>
      <c r="L463" s="127">
        <v>342192</v>
      </c>
      <c r="M463" s="127"/>
      <c r="N463" s="127"/>
    </row>
    <row r="464" spans="1:14" s="128" customFormat="1" ht="33" customHeight="1" x14ac:dyDescent="0.2">
      <c r="A464" s="90">
        <v>221</v>
      </c>
      <c r="B464" s="124">
        <v>12837</v>
      </c>
      <c r="C464" s="125">
        <v>45255</v>
      </c>
      <c r="D464" s="126">
        <v>500</v>
      </c>
      <c r="E464" s="126" t="s">
        <v>205</v>
      </c>
      <c r="F464" s="110" t="s">
        <v>11</v>
      </c>
      <c r="G464" s="110">
        <v>10245</v>
      </c>
      <c r="H464" s="189">
        <v>10</v>
      </c>
      <c r="I464" s="109">
        <v>310184454500003</v>
      </c>
      <c r="J464" s="112">
        <v>168587.57</v>
      </c>
      <c r="K464" s="113"/>
      <c r="L464" s="127">
        <v>50576.27</v>
      </c>
      <c r="M464" s="127">
        <v>8429.3799999999992</v>
      </c>
      <c r="N464" s="127"/>
    </row>
    <row r="465" spans="1:14" s="128" customFormat="1" ht="33" customHeight="1" x14ac:dyDescent="0.2">
      <c r="A465" s="90">
        <v>222</v>
      </c>
      <c r="B465" s="124">
        <v>13498</v>
      </c>
      <c r="C465" s="125">
        <v>45256</v>
      </c>
      <c r="D465" s="126">
        <v>501</v>
      </c>
      <c r="E465" s="109" t="s">
        <v>321</v>
      </c>
      <c r="F465" s="110" t="s">
        <v>322</v>
      </c>
      <c r="G465" s="110">
        <v>10225</v>
      </c>
      <c r="H465" s="189">
        <v>4</v>
      </c>
      <c r="I465" s="109">
        <v>300132067400003</v>
      </c>
      <c r="J465" s="112">
        <v>129037.31</v>
      </c>
      <c r="K465" s="113"/>
      <c r="L465" s="127">
        <v>64518.66</v>
      </c>
      <c r="M465" s="127">
        <v>12903.72</v>
      </c>
      <c r="N465" s="127"/>
    </row>
    <row r="466" spans="1:14" s="128" customFormat="1" ht="33" customHeight="1" x14ac:dyDescent="0.2">
      <c r="A466" s="90">
        <v>456</v>
      </c>
      <c r="B466" s="124">
        <v>12859</v>
      </c>
      <c r="C466" s="125">
        <v>45256</v>
      </c>
      <c r="D466" s="126">
        <v>10571</v>
      </c>
      <c r="E466" s="109" t="s">
        <v>475</v>
      </c>
      <c r="F466" s="109"/>
      <c r="G466" s="109"/>
      <c r="H466" s="95" t="s">
        <v>434</v>
      </c>
      <c r="I466" s="109"/>
      <c r="J466" s="112">
        <v>2000</v>
      </c>
      <c r="K466" s="127"/>
      <c r="L466" s="127"/>
      <c r="M466" s="127"/>
      <c r="N466" s="127"/>
    </row>
    <row r="467" spans="1:14" s="128" customFormat="1" ht="33" customHeight="1" x14ac:dyDescent="0.2">
      <c r="A467" s="90">
        <v>458</v>
      </c>
      <c r="B467" s="124">
        <v>12890</v>
      </c>
      <c r="C467" s="125">
        <v>45258</v>
      </c>
      <c r="D467" s="126">
        <v>10573</v>
      </c>
      <c r="E467" s="109" t="s">
        <v>467</v>
      </c>
      <c r="F467" s="109"/>
      <c r="G467" s="109"/>
      <c r="H467" s="95" t="s">
        <v>434</v>
      </c>
      <c r="I467" s="109">
        <v>300012461200003</v>
      </c>
      <c r="J467" s="112">
        <v>16116.52</v>
      </c>
      <c r="K467" s="127"/>
      <c r="L467" s="127"/>
      <c r="M467" s="127"/>
      <c r="N467" s="127"/>
    </row>
    <row r="468" spans="1:14" s="128" customFormat="1" ht="33" customHeight="1" x14ac:dyDescent="0.2">
      <c r="A468" s="90">
        <v>459</v>
      </c>
      <c r="B468" s="124">
        <v>12890</v>
      </c>
      <c r="C468" s="125">
        <v>45258</v>
      </c>
      <c r="D468" s="126">
        <v>10574</v>
      </c>
      <c r="E468" s="109" t="s">
        <v>475</v>
      </c>
      <c r="F468" s="109"/>
      <c r="G468" s="109"/>
      <c r="H468" s="95" t="s">
        <v>434</v>
      </c>
      <c r="I468" s="109"/>
      <c r="J468" s="112">
        <v>749.57</v>
      </c>
      <c r="K468" s="127"/>
      <c r="L468" s="127"/>
      <c r="M468" s="127"/>
      <c r="N468" s="127"/>
    </row>
    <row r="469" spans="1:14" s="128" customFormat="1" ht="33" customHeight="1" x14ac:dyDescent="0.2">
      <c r="A469" s="90">
        <v>460</v>
      </c>
      <c r="B469" s="124">
        <v>12890</v>
      </c>
      <c r="C469" s="125">
        <v>45258</v>
      </c>
      <c r="D469" s="126">
        <v>10575</v>
      </c>
      <c r="E469" s="109" t="s">
        <v>467</v>
      </c>
      <c r="F469" s="109"/>
      <c r="G469" s="109"/>
      <c r="H469" s="95" t="s">
        <v>434</v>
      </c>
      <c r="I469" s="109">
        <v>300012461200003</v>
      </c>
      <c r="J469" s="112">
        <v>7755</v>
      </c>
      <c r="K469" s="127"/>
      <c r="L469" s="127"/>
      <c r="M469" s="127"/>
      <c r="N469" s="127"/>
    </row>
    <row r="470" spans="1:14" s="128" customFormat="1" ht="33" customHeight="1" x14ac:dyDescent="0.2">
      <c r="A470" s="90">
        <v>225</v>
      </c>
      <c r="B470" s="124">
        <v>12967</v>
      </c>
      <c r="C470" s="125">
        <v>45259</v>
      </c>
      <c r="D470" s="126">
        <v>504</v>
      </c>
      <c r="E470" s="109" t="s">
        <v>222</v>
      </c>
      <c r="F470" s="110" t="s">
        <v>371</v>
      </c>
      <c r="G470" s="110">
        <v>10221</v>
      </c>
      <c r="H470" s="189">
        <v>6</v>
      </c>
      <c r="I470" s="109">
        <v>300050598800003</v>
      </c>
      <c r="J470" s="112">
        <v>103729.26</v>
      </c>
      <c r="K470" s="113"/>
      <c r="L470" s="127">
        <v>0</v>
      </c>
      <c r="M470" s="127">
        <v>10372.93</v>
      </c>
      <c r="N470" s="127"/>
    </row>
    <row r="471" spans="1:14" s="128" customFormat="1" ht="33" customHeight="1" x14ac:dyDescent="0.2">
      <c r="A471" s="90">
        <v>223</v>
      </c>
      <c r="B471" s="124">
        <v>13307</v>
      </c>
      <c r="C471" s="125">
        <v>45260</v>
      </c>
      <c r="D471" s="126">
        <v>502</v>
      </c>
      <c r="E471" s="109" t="s">
        <v>261</v>
      </c>
      <c r="F471" s="110" t="s">
        <v>262</v>
      </c>
      <c r="G471" s="110">
        <v>10080</v>
      </c>
      <c r="H471" s="189">
        <v>32</v>
      </c>
      <c r="I471" s="109">
        <v>300951375300003</v>
      </c>
      <c r="J471" s="112">
        <v>207159.15</v>
      </c>
      <c r="K471" s="113">
        <v>20715.919999999998</v>
      </c>
      <c r="L471" s="127">
        <v>0</v>
      </c>
      <c r="M471" s="127">
        <v>20715.919999999998</v>
      </c>
      <c r="N471" s="127">
        <v>62147.74</v>
      </c>
    </row>
    <row r="472" spans="1:14" s="128" customFormat="1" ht="33" customHeight="1" x14ac:dyDescent="0.2">
      <c r="A472" s="90">
        <v>226</v>
      </c>
      <c r="B472" s="124">
        <v>13245</v>
      </c>
      <c r="C472" s="125">
        <v>45260</v>
      </c>
      <c r="D472" s="126">
        <v>505</v>
      </c>
      <c r="E472" s="109" t="s">
        <v>413</v>
      </c>
      <c r="F472" s="110" t="s">
        <v>414</v>
      </c>
      <c r="G472" s="110">
        <v>10255</v>
      </c>
      <c r="H472" s="189">
        <v>1</v>
      </c>
      <c r="I472" s="109">
        <v>310397914500003</v>
      </c>
      <c r="J472" s="112">
        <v>3367663.5</v>
      </c>
      <c r="K472" s="113"/>
      <c r="L472" s="127">
        <v>2245109</v>
      </c>
      <c r="M472" s="127"/>
      <c r="N472" s="127"/>
    </row>
    <row r="473" spans="1:14" s="128" customFormat="1" ht="33" customHeight="1" x14ac:dyDescent="0.2">
      <c r="A473" s="90">
        <v>227</v>
      </c>
      <c r="B473" s="124">
        <v>13303</v>
      </c>
      <c r="C473" s="125">
        <v>45260</v>
      </c>
      <c r="D473" s="126">
        <v>506</v>
      </c>
      <c r="E473" s="109" t="s">
        <v>383</v>
      </c>
      <c r="F473" s="110" t="s">
        <v>384</v>
      </c>
      <c r="G473" s="110">
        <v>10139</v>
      </c>
      <c r="H473" s="189">
        <v>21</v>
      </c>
      <c r="I473" s="109">
        <v>301191276200003</v>
      </c>
      <c r="J473" s="112">
        <v>1568226</v>
      </c>
      <c r="K473" s="113">
        <v>92212</v>
      </c>
      <c r="L473" s="127">
        <v>897081</v>
      </c>
      <c r="M473" s="127">
        <v>235234</v>
      </c>
      <c r="N473" s="127"/>
    </row>
    <row r="474" spans="1:14" s="128" customFormat="1" ht="33" customHeight="1" x14ac:dyDescent="0.2">
      <c r="A474" s="90">
        <v>228</v>
      </c>
      <c r="B474" s="124">
        <v>13500</v>
      </c>
      <c r="C474" s="125">
        <v>45260</v>
      </c>
      <c r="D474" s="126">
        <v>507</v>
      </c>
      <c r="E474" s="109" t="s">
        <v>255</v>
      </c>
      <c r="F474" s="110" t="s">
        <v>256</v>
      </c>
      <c r="G474" s="110">
        <v>10033</v>
      </c>
      <c r="H474" s="189">
        <v>26</v>
      </c>
      <c r="I474" s="109">
        <v>300055239410003</v>
      </c>
      <c r="J474" s="112">
        <v>41368.230000000003</v>
      </c>
      <c r="K474" s="127"/>
      <c r="L474" s="127">
        <v>0</v>
      </c>
      <c r="M474" s="127">
        <v>-887.16</v>
      </c>
      <c r="N474" s="127">
        <v>29311.200000000001</v>
      </c>
    </row>
    <row r="475" spans="1:14" s="128" customFormat="1" ht="33" customHeight="1" x14ac:dyDescent="0.2">
      <c r="A475" s="90">
        <v>229</v>
      </c>
      <c r="B475" s="124">
        <v>13253</v>
      </c>
      <c r="C475" s="125">
        <v>45260</v>
      </c>
      <c r="D475" s="126">
        <v>508</v>
      </c>
      <c r="E475" s="109" t="s">
        <v>415</v>
      </c>
      <c r="F475" s="110" t="s">
        <v>416</v>
      </c>
      <c r="G475" s="110">
        <v>10241</v>
      </c>
      <c r="H475" s="189">
        <v>1</v>
      </c>
      <c r="I475" s="109">
        <v>302007199700003</v>
      </c>
      <c r="J475" s="112">
        <v>556205.28</v>
      </c>
      <c r="K475" s="113"/>
      <c r="L475" s="127">
        <v>441194</v>
      </c>
      <c r="M475" s="127"/>
      <c r="N475" s="127"/>
    </row>
    <row r="476" spans="1:14" s="128" customFormat="1" ht="33" customHeight="1" x14ac:dyDescent="0.2">
      <c r="A476" s="90">
        <v>230</v>
      </c>
      <c r="B476" s="124">
        <v>13306</v>
      </c>
      <c r="C476" s="125">
        <v>45260</v>
      </c>
      <c r="D476" s="126">
        <v>509</v>
      </c>
      <c r="E476" s="109" t="s">
        <v>383</v>
      </c>
      <c r="F476" s="110" t="s">
        <v>384</v>
      </c>
      <c r="G476" s="110">
        <v>10139</v>
      </c>
      <c r="H476" s="189">
        <v>0</v>
      </c>
      <c r="I476" s="109">
        <v>301191276200003</v>
      </c>
      <c r="J476" s="112">
        <v>312006</v>
      </c>
      <c r="K476" s="113"/>
      <c r="L476" s="127">
        <v>0</v>
      </c>
      <c r="M476" s="127">
        <v>46801</v>
      </c>
      <c r="N476" s="127"/>
    </row>
    <row r="477" spans="1:14" s="128" customFormat="1" ht="33" customHeight="1" x14ac:dyDescent="0.2">
      <c r="A477" s="90">
        <v>231</v>
      </c>
      <c r="B477" s="124">
        <v>13539</v>
      </c>
      <c r="C477" s="125">
        <v>45260</v>
      </c>
      <c r="D477" s="126">
        <v>510</v>
      </c>
      <c r="E477" s="109" t="s">
        <v>214</v>
      </c>
      <c r="F477" s="109" t="s">
        <v>381</v>
      </c>
      <c r="G477" s="189">
        <v>10239</v>
      </c>
      <c r="H477" s="189">
        <v>3</v>
      </c>
      <c r="I477" s="109">
        <v>300158359700003</v>
      </c>
      <c r="J477" s="112">
        <v>696640.8</v>
      </c>
      <c r="K477" s="113"/>
      <c r="L477" s="127">
        <v>174160.2</v>
      </c>
      <c r="M477" s="127">
        <v>69664.08</v>
      </c>
      <c r="N477" s="127"/>
    </row>
    <row r="478" spans="1:14" s="128" customFormat="1" ht="33" customHeight="1" x14ac:dyDescent="0.2">
      <c r="A478" s="90">
        <v>232</v>
      </c>
      <c r="B478" s="124">
        <v>13336</v>
      </c>
      <c r="C478" s="125">
        <v>45260</v>
      </c>
      <c r="D478" s="126">
        <v>511</v>
      </c>
      <c r="E478" s="109" t="s">
        <v>223</v>
      </c>
      <c r="F478" s="110" t="s">
        <v>369</v>
      </c>
      <c r="G478" s="110">
        <v>10163</v>
      </c>
      <c r="H478" s="189">
        <v>14</v>
      </c>
      <c r="I478" s="109">
        <v>300250051100003</v>
      </c>
      <c r="J478" s="112">
        <v>264646.39</v>
      </c>
      <c r="K478" s="113"/>
      <c r="L478" s="127">
        <v>0</v>
      </c>
      <c r="M478" s="127"/>
      <c r="N478" s="127"/>
    </row>
    <row r="479" spans="1:14" s="128" customFormat="1" ht="33" customHeight="1" x14ac:dyDescent="0.2">
      <c r="A479" s="90">
        <v>234</v>
      </c>
      <c r="B479" s="124">
        <v>13385</v>
      </c>
      <c r="C479" s="125">
        <v>45260</v>
      </c>
      <c r="D479" s="126">
        <v>513</v>
      </c>
      <c r="E479" s="109" t="s">
        <v>397</v>
      </c>
      <c r="F479" s="110" t="s">
        <v>398</v>
      </c>
      <c r="G479" s="110">
        <v>10246</v>
      </c>
      <c r="H479" s="189">
        <v>5</v>
      </c>
      <c r="I479" s="109">
        <v>300145863200003</v>
      </c>
      <c r="J479" s="112">
        <v>111288.59</v>
      </c>
      <c r="K479" s="113"/>
      <c r="L479" s="127">
        <v>55643.77</v>
      </c>
      <c r="M479" s="127">
        <v>11128.86</v>
      </c>
      <c r="N479" s="127">
        <v>172.5</v>
      </c>
    </row>
    <row r="480" spans="1:14" s="128" customFormat="1" ht="33" customHeight="1" x14ac:dyDescent="0.2">
      <c r="A480" s="90">
        <v>235</v>
      </c>
      <c r="B480" s="124">
        <v>13497</v>
      </c>
      <c r="C480" s="125">
        <v>45260</v>
      </c>
      <c r="D480" s="126">
        <v>514</v>
      </c>
      <c r="E480" s="109" t="s">
        <v>255</v>
      </c>
      <c r="F480" s="110" t="s">
        <v>260</v>
      </c>
      <c r="G480" s="110">
        <v>10097</v>
      </c>
      <c r="H480" s="189">
        <v>15</v>
      </c>
      <c r="I480" s="109">
        <v>300055239410003</v>
      </c>
      <c r="J480" s="112">
        <v>387779.39</v>
      </c>
      <c r="K480" s="113"/>
      <c r="L480" s="127">
        <v>244169.42</v>
      </c>
      <c r="M480" s="127">
        <v>2894.13</v>
      </c>
      <c r="N480" s="127"/>
    </row>
    <row r="481" spans="1:14" s="128" customFormat="1" ht="33" customHeight="1" x14ac:dyDescent="0.2">
      <c r="A481" s="90">
        <v>236</v>
      </c>
      <c r="B481" s="124">
        <v>13495</v>
      </c>
      <c r="C481" s="125">
        <v>45260</v>
      </c>
      <c r="D481" s="126">
        <v>515</v>
      </c>
      <c r="E481" s="109" t="s">
        <v>215</v>
      </c>
      <c r="F481" s="110" t="s">
        <v>375</v>
      </c>
      <c r="G481" s="110">
        <v>10247</v>
      </c>
      <c r="H481" s="189">
        <v>5</v>
      </c>
      <c r="I481" s="109">
        <v>300049688300003</v>
      </c>
      <c r="J481" s="112">
        <v>1942689.91</v>
      </c>
      <c r="K481" s="113"/>
      <c r="L481" s="127">
        <v>388537.98</v>
      </c>
      <c r="M481" s="127">
        <v>194268.99</v>
      </c>
      <c r="N481" s="127"/>
    </row>
    <row r="482" spans="1:14" s="128" customFormat="1" ht="33" customHeight="1" x14ac:dyDescent="0.2">
      <c r="A482" s="90">
        <v>237</v>
      </c>
      <c r="B482" s="124">
        <v>13496</v>
      </c>
      <c r="C482" s="125">
        <v>45260</v>
      </c>
      <c r="D482" s="126">
        <v>516</v>
      </c>
      <c r="E482" s="109" t="s">
        <v>215</v>
      </c>
      <c r="F482" s="110" t="s">
        <v>418</v>
      </c>
      <c r="G482" s="110">
        <v>10247</v>
      </c>
      <c r="H482" s="189">
        <v>4</v>
      </c>
      <c r="I482" s="109">
        <v>300049688300003</v>
      </c>
      <c r="J482" s="112">
        <v>719010.01</v>
      </c>
      <c r="K482" s="113"/>
      <c r="L482" s="127">
        <v>143802</v>
      </c>
      <c r="M482" s="127">
        <v>71901</v>
      </c>
      <c r="N482" s="127"/>
    </row>
    <row r="483" spans="1:14" s="91" customFormat="1" ht="33" customHeight="1" x14ac:dyDescent="0.2">
      <c r="A483" s="90">
        <v>238</v>
      </c>
      <c r="B483" s="124">
        <v>13570</v>
      </c>
      <c r="C483" s="125">
        <v>45260</v>
      </c>
      <c r="D483" s="126">
        <v>517</v>
      </c>
      <c r="E483" s="109" t="s">
        <v>407</v>
      </c>
      <c r="F483" s="110" t="s">
        <v>408</v>
      </c>
      <c r="G483" s="110">
        <v>10232</v>
      </c>
      <c r="H483" s="189">
        <v>5</v>
      </c>
      <c r="I483" s="109">
        <v>301102381800003</v>
      </c>
      <c r="J483" s="112">
        <v>1026315.66</v>
      </c>
      <c r="K483" s="113"/>
      <c r="L483" s="127">
        <v>0</v>
      </c>
      <c r="M483" s="127"/>
      <c r="N483" s="127"/>
    </row>
    <row r="484" spans="1:14" s="91" customFormat="1" ht="33" customHeight="1" x14ac:dyDescent="0.2">
      <c r="A484" s="90">
        <v>239</v>
      </c>
      <c r="B484" s="131">
        <v>14394</v>
      </c>
      <c r="C484" s="132">
        <v>45260</v>
      </c>
      <c r="D484" s="131">
        <v>518</v>
      </c>
      <c r="E484" s="133" t="s">
        <v>336</v>
      </c>
      <c r="F484" s="134" t="s">
        <v>337</v>
      </c>
      <c r="G484" s="134">
        <v>10234</v>
      </c>
      <c r="H484" s="189">
        <v>7</v>
      </c>
      <c r="I484" s="133">
        <v>300132067400003</v>
      </c>
      <c r="J484" s="135">
        <v>9940801.3699999992</v>
      </c>
      <c r="K484" s="135"/>
      <c r="L484" s="136">
        <v>2485200.34</v>
      </c>
      <c r="M484" s="136">
        <v>994080.14</v>
      </c>
      <c r="N484" s="136"/>
    </row>
    <row r="485" spans="1:14" s="91" customFormat="1" ht="33" customHeight="1" x14ac:dyDescent="0.2">
      <c r="A485" s="90">
        <v>286</v>
      </c>
      <c r="B485" s="137">
        <v>13337</v>
      </c>
      <c r="C485" s="138">
        <v>45260</v>
      </c>
      <c r="D485" s="137">
        <v>57</v>
      </c>
      <c r="E485" s="139" t="s">
        <v>223</v>
      </c>
      <c r="F485" s="139" t="s">
        <v>369</v>
      </c>
      <c r="G485" s="139">
        <v>10163</v>
      </c>
      <c r="H485" s="139" t="s">
        <v>423</v>
      </c>
      <c r="I485" s="139">
        <v>300250051100003</v>
      </c>
      <c r="J485" s="141">
        <v>-21533.5</v>
      </c>
      <c r="K485" s="141"/>
      <c r="L485" s="142">
        <v>0</v>
      </c>
      <c r="M485" s="142"/>
      <c r="N485" s="142"/>
    </row>
    <row r="486" spans="1:14" s="91" customFormat="1" ht="33" customHeight="1" x14ac:dyDescent="0.2">
      <c r="A486" s="90">
        <v>287</v>
      </c>
      <c r="B486" s="137">
        <v>13810</v>
      </c>
      <c r="C486" s="138">
        <v>45260</v>
      </c>
      <c r="D486" s="137">
        <v>58</v>
      </c>
      <c r="E486" s="139" t="s">
        <v>215</v>
      </c>
      <c r="F486" s="139" t="s">
        <v>418</v>
      </c>
      <c r="G486" s="139">
        <v>10247</v>
      </c>
      <c r="H486" s="139" t="s">
        <v>422</v>
      </c>
      <c r="I486" s="139">
        <v>300049688300003</v>
      </c>
      <c r="J486" s="141"/>
      <c r="K486" s="141"/>
      <c r="L486" s="142">
        <v>148103.19</v>
      </c>
      <c r="M486" s="142"/>
      <c r="N486" s="142"/>
    </row>
    <row r="487" spans="1:14" s="91" customFormat="1" ht="33" customHeight="1" x14ac:dyDescent="0.2">
      <c r="A487" s="90">
        <v>288</v>
      </c>
      <c r="B487" s="137">
        <v>13818</v>
      </c>
      <c r="C487" s="138">
        <v>45260</v>
      </c>
      <c r="D487" s="137">
        <v>59</v>
      </c>
      <c r="E487" s="139" t="s">
        <v>271</v>
      </c>
      <c r="F487" s="139" t="s">
        <v>272</v>
      </c>
      <c r="G487" s="139">
        <v>10139</v>
      </c>
      <c r="H487" s="139" t="s">
        <v>423</v>
      </c>
      <c r="I487" s="139">
        <v>301191276200003</v>
      </c>
      <c r="J487" s="141">
        <v>-382400</v>
      </c>
      <c r="K487" s="141"/>
      <c r="L487" s="142">
        <v>0</v>
      </c>
      <c r="M487" s="142">
        <v>-57360</v>
      </c>
      <c r="N487" s="142"/>
    </row>
    <row r="488" spans="1:14" s="91" customFormat="1" ht="33" customHeight="1" x14ac:dyDescent="0.2">
      <c r="A488" s="90">
        <v>461</v>
      </c>
      <c r="B488" s="124">
        <v>13311</v>
      </c>
      <c r="C488" s="125">
        <v>45260</v>
      </c>
      <c r="D488" s="126">
        <v>10576</v>
      </c>
      <c r="E488" s="109" t="s">
        <v>467</v>
      </c>
      <c r="F488" s="109"/>
      <c r="G488" s="109"/>
      <c r="H488" s="95" t="s">
        <v>434</v>
      </c>
      <c r="I488" s="109">
        <v>300012461200003</v>
      </c>
      <c r="J488" s="112">
        <v>3404.35</v>
      </c>
      <c r="K488" s="127"/>
      <c r="L488" s="127"/>
      <c r="M488" s="127"/>
      <c r="N488" s="127"/>
    </row>
    <row r="489" spans="1:14" s="91" customFormat="1" ht="33" customHeight="1" x14ac:dyDescent="0.2">
      <c r="A489" s="90">
        <v>462</v>
      </c>
      <c r="B489" s="124">
        <v>13311</v>
      </c>
      <c r="C489" s="125">
        <v>45260</v>
      </c>
      <c r="D489" s="126">
        <v>10577</v>
      </c>
      <c r="E489" s="109" t="s">
        <v>468</v>
      </c>
      <c r="F489" s="109"/>
      <c r="G489" s="109"/>
      <c r="H489" s="95" t="s">
        <v>434</v>
      </c>
      <c r="I489" s="109">
        <v>302003124100003</v>
      </c>
      <c r="J489" s="112">
        <v>21026.25</v>
      </c>
      <c r="K489" s="127"/>
      <c r="L489" s="127"/>
      <c r="M489" s="127"/>
      <c r="N489" s="127"/>
    </row>
    <row r="490" spans="1:14" s="91" customFormat="1" ht="33" customHeight="1" x14ac:dyDescent="0.2">
      <c r="A490" s="90">
        <v>262</v>
      </c>
      <c r="B490" s="124">
        <v>14855</v>
      </c>
      <c r="C490" s="125">
        <v>45261</v>
      </c>
      <c r="D490" s="126">
        <v>541</v>
      </c>
      <c r="E490" s="109" t="s">
        <v>419</v>
      </c>
      <c r="F490" s="110"/>
      <c r="G490" s="110">
        <v>10169</v>
      </c>
      <c r="H490" s="189">
        <v>9</v>
      </c>
      <c r="I490" s="109">
        <v>300218898500003</v>
      </c>
      <c r="J490" s="112">
        <v>490033.33</v>
      </c>
      <c r="K490" s="113"/>
      <c r="L490" s="127">
        <v>0</v>
      </c>
      <c r="M490" s="127"/>
      <c r="N490" s="127"/>
    </row>
    <row r="491" spans="1:14" s="91" customFormat="1" ht="33" customHeight="1" x14ac:dyDescent="0.2">
      <c r="A491" s="90">
        <v>290</v>
      </c>
      <c r="B491" s="137">
        <v>14865</v>
      </c>
      <c r="C491" s="138">
        <v>45261</v>
      </c>
      <c r="D491" s="137">
        <v>61</v>
      </c>
      <c r="E491" s="139" t="s">
        <v>271</v>
      </c>
      <c r="F491" s="139" t="s">
        <v>272</v>
      </c>
      <c r="G491" s="139">
        <v>10139</v>
      </c>
      <c r="H491" s="139" t="s">
        <v>423</v>
      </c>
      <c r="I491" s="139">
        <v>301191276200003</v>
      </c>
      <c r="J491" s="141">
        <v>-312006</v>
      </c>
      <c r="K491" s="141"/>
      <c r="L491" s="142">
        <v>0</v>
      </c>
      <c r="M491" s="142">
        <v>-46801</v>
      </c>
      <c r="N491" s="142"/>
    </row>
    <row r="492" spans="1:14" s="91" customFormat="1" ht="33" customHeight="1" x14ac:dyDescent="0.2">
      <c r="A492" s="90">
        <v>464</v>
      </c>
      <c r="B492" s="124">
        <v>13313</v>
      </c>
      <c r="C492" s="125">
        <v>45264</v>
      </c>
      <c r="D492" s="126">
        <v>10579</v>
      </c>
      <c r="E492" s="109" t="s">
        <v>467</v>
      </c>
      <c r="F492" s="109"/>
      <c r="G492" s="109"/>
      <c r="H492" s="95" t="s">
        <v>434</v>
      </c>
      <c r="I492" s="109">
        <v>300012461200003</v>
      </c>
      <c r="J492" s="112">
        <v>2347.83</v>
      </c>
      <c r="K492" s="127"/>
      <c r="L492" s="127"/>
      <c r="M492" s="127"/>
      <c r="N492" s="127"/>
    </row>
    <row r="493" spans="1:14" s="91" customFormat="1" ht="33" customHeight="1" x14ac:dyDescent="0.2">
      <c r="A493" s="90">
        <v>465</v>
      </c>
      <c r="B493" s="124">
        <v>13313</v>
      </c>
      <c r="C493" s="125">
        <v>45264</v>
      </c>
      <c r="D493" s="126">
        <v>10580</v>
      </c>
      <c r="E493" s="109" t="s">
        <v>468</v>
      </c>
      <c r="F493" s="109"/>
      <c r="G493" s="109"/>
      <c r="H493" s="95" t="s">
        <v>434</v>
      </c>
      <c r="I493" s="109">
        <v>302003124100003</v>
      </c>
      <c r="J493" s="112">
        <v>26777.25</v>
      </c>
      <c r="K493" s="127"/>
      <c r="L493" s="127"/>
      <c r="M493" s="127"/>
      <c r="N493" s="127"/>
    </row>
    <row r="494" spans="1:14" s="115" customFormat="1" ht="33" customHeight="1" x14ac:dyDescent="0.2">
      <c r="A494" s="90">
        <v>466</v>
      </c>
      <c r="B494" s="124">
        <v>13313</v>
      </c>
      <c r="C494" s="125">
        <v>45264</v>
      </c>
      <c r="D494" s="126">
        <v>10581</v>
      </c>
      <c r="E494" s="109" t="s">
        <v>468</v>
      </c>
      <c r="F494" s="109"/>
      <c r="G494" s="109"/>
      <c r="H494" s="95" t="s">
        <v>434</v>
      </c>
      <c r="I494" s="109">
        <v>302003124100003</v>
      </c>
      <c r="J494" s="112">
        <v>7749</v>
      </c>
      <c r="K494" s="127"/>
      <c r="L494" s="127"/>
      <c r="M494" s="127"/>
      <c r="N494" s="127"/>
    </row>
    <row r="495" spans="1:14" s="115" customFormat="1" ht="33" customHeight="1" x14ac:dyDescent="0.2">
      <c r="A495" s="90">
        <v>267</v>
      </c>
      <c r="B495" s="124">
        <v>14911</v>
      </c>
      <c r="C495" s="125">
        <v>45265</v>
      </c>
      <c r="D495" s="126">
        <v>546</v>
      </c>
      <c r="E495" s="109" t="s">
        <v>321</v>
      </c>
      <c r="F495" s="110" t="s">
        <v>421</v>
      </c>
      <c r="G495" s="110">
        <v>10012</v>
      </c>
      <c r="H495" s="189">
        <v>0</v>
      </c>
      <c r="I495" s="109">
        <v>300132067400003</v>
      </c>
      <c r="J495" s="112">
        <v>11880.84</v>
      </c>
      <c r="K495" s="113"/>
      <c r="L495" s="127">
        <v>0</v>
      </c>
      <c r="M495" s="127">
        <v>0</v>
      </c>
      <c r="N495" s="127"/>
    </row>
    <row r="496" spans="1:14" s="115" customFormat="1" ht="33" customHeight="1" x14ac:dyDescent="0.2">
      <c r="A496" s="90">
        <v>552</v>
      </c>
      <c r="B496" s="106">
        <v>13358</v>
      </c>
      <c r="C496" s="107">
        <v>45265</v>
      </c>
      <c r="D496" s="126">
        <v>158</v>
      </c>
      <c r="E496" s="109" t="s">
        <v>529</v>
      </c>
      <c r="F496" s="110" t="s">
        <v>530</v>
      </c>
      <c r="G496" s="110"/>
      <c r="H496" s="144" t="s">
        <v>485</v>
      </c>
      <c r="I496" s="109">
        <v>30051841800003</v>
      </c>
      <c r="J496" s="112">
        <v>2680000</v>
      </c>
      <c r="K496" s="114"/>
      <c r="L496" s="114"/>
      <c r="M496" s="114"/>
      <c r="N496" s="114"/>
    </row>
    <row r="497" spans="1:14" s="115" customFormat="1" ht="33" customHeight="1" x14ac:dyDescent="0.2">
      <c r="A497" s="90">
        <v>556</v>
      </c>
      <c r="B497" s="106">
        <v>14743</v>
      </c>
      <c r="C497" s="107">
        <v>45267</v>
      </c>
      <c r="D497" s="126">
        <v>162</v>
      </c>
      <c r="E497" s="109" t="s">
        <v>291</v>
      </c>
      <c r="F497" s="110" t="s">
        <v>504</v>
      </c>
      <c r="G497" s="110"/>
      <c r="H497" s="144" t="s">
        <v>485</v>
      </c>
      <c r="I497" s="109">
        <v>300132067400003</v>
      </c>
      <c r="J497" s="112">
        <v>682500</v>
      </c>
      <c r="K497" s="114"/>
      <c r="L497" s="114"/>
      <c r="M497" s="114"/>
      <c r="N497" s="114"/>
    </row>
    <row r="498" spans="1:14" s="115" customFormat="1" ht="33" customHeight="1" x14ac:dyDescent="0.2">
      <c r="A498" s="90">
        <v>243</v>
      </c>
      <c r="B498" s="124">
        <v>13504</v>
      </c>
      <c r="C498" s="125">
        <v>45271</v>
      </c>
      <c r="D498" s="126">
        <v>522</v>
      </c>
      <c r="E498" s="126" t="s">
        <v>413</v>
      </c>
      <c r="F498" s="110" t="s">
        <v>414</v>
      </c>
      <c r="G498" s="110">
        <v>10255</v>
      </c>
      <c r="H498" s="189">
        <v>2</v>
      </c>
      <c r="I498" s="109">
        <v>310397914500003</v>
      </c>
      <c r="J498" s="112">
        <v>898043.36</v>
      </c>
      <c r="K498" s="113"/>
      <c r="L498" s="127">
        <v>0</v>
      </c>
      <c r="M498" s="127"/>
      <c r="N498" s="127"/>
    </row>
    <row r="499" spans="1:14" s="115" customFormat="1" ht="33" customHeight="1" x14ac:dyDescent="0.2">
      <c r="A499" s="90">
        <v>244</v>
      </c>
      <c r="B499" s="124">
        <v>13656</v>
      </c>
      <c r="C499" s="125">
        <v>45271</v>
      </c>
      <c r="D499" s="126">
        <v>523</v>
      </c>
      <c r="E499" s="126" t="s">
        <v>205</v>
      </c>
      <c r="F499" s="110" t="s">
        <v>11</v>
      </c>
      <c r="G499" s="110">
        <v>10245</v>
      </c>
      <c r="H499" s="189">
        <v>11</v>
      </c>
      <c r="I499" s="109">
        <v>310184454500003</v>
      </c>
      <c r="J499" s="112">
        <v>52861.11</v>
      </c>
      <c r="K499" s="113"/>
      <c r="L499" s="127">
        <v>15858.33</v>
      </c>
      <c r="M499" s="127">
        <v>2643.06</v>
      </c>
      <c r="N499" s="127"/>
    </row>
    <row r="500" spans="1:14" s="115" customFormat="1" ht="33" customHeight="1" x14ac:dyDescent="0.2">
      <c r="A500" s="90">
        <v>555</v>
      </c>
      <c r="B500" s="106">
        <v>14586</v>
      </c>
      <c r="C500" s="107">
        <v>45272</v>
      </c>
      <c r="D500" s="126">
        <v>161</v>
      </c>
      <c r="E500" s="109" t="s">
        <v>291</v>
      </c>
      <c r="F500" s="110" t="s">
        <v>292</v>
      </c>
      <c r="G500" s="110"/>
      <c r="H500" s="144" t="s">
        <v>485</v>
      </c>
      <c r="I500" s="109">
        <v>300132067400003</v>
      </c>
      <c r="J500" s="112">
        <v>4782608.7</v>
      </c>
      <c r="K500" s="114"/>
      <c r="L500" s="114"/>
      <c r="M500" s="114"/>
      <c r="N500" s="114"/>
    </row>
    <row r="501" spans="1:14" s="115" customFormat="1" ht="33" customHeight="1" x14ac:dyDescent="0.2">
      <c r="A501" s="90">
        <v>258</v>
      </c>
      <c r="B501" s="124">
        <v>14754</v>
      </c>
      <c r="C501" s="125">
        <v>45273</v>
      </c>
      <c r="D501" s="126">
        <v>537</v>
      </c>
      <c r="E501" s="109" t="s">
        <v>257</v>
      </c>
      <c r="F501" s="110" t="s">
        <v>281</v>
      </c>
      <c r="G501" s="110">
        <v>10077</v>
      </c>
      <c r="H501" s="189">
        <v>27</v>
      </c>
      <c r="I501" s="109">
        <v>300047377500003</v>
      </c>
      <c r="J501" s="112">
        <v>111920.55</v>
      </c>
      <c r="K501" s="113">
        <v>22384.11</v>
      </c>
      <c r="L501" s="127">
        <v>0</v>
      </c>
      <c r="M501" s="127">
        <v>11192.06</v>
      </c>
      <c r="N501" s="127"/>
    </row>
    <row r="502" spans="1:14" s="115" customFormat="1" ht="33" customHeight="1" x14ac:dyDescent="0.2">
      <c r="A502" s="90">
        <v>467</v>
      </c>
      <c r="B502" s="124">
        <v>13654</v>
      </c>
      <c r="C502" s="125">
        <v>45273</v>
      </c>
      <c r="D502" s="126">
        <v>10582</v>
      </c>
      <c r="E502" s="109" t="s">
        <v>467</v>
      </c>
      <c r="F502" s="109"/>
      <c r="G502" s="109"/>
      <c r="H502" s="95" t="s">
        <v>434</v>
      </c>
      <c r="I502" s="109">
        <v>300012461200003</v>
      </c>
      <c r="J502" s="112">
        <v>19212.5</v>
      </c>
      <c r="K502" s="127"/>
      <c r="L502" s="127"/>
      <c r="M502" s="127"/>
      <c r="N502" s="127"/>
    </row>
    <row r="503" spans="1:14" s="115" customFormat="1" ht="33" customHeight="1" x14ac:dyDescent="0.2">
      <c r="A503" s="90">
        <v>468</v>
      </c>
      <c r="B503" s="124">
        <v>13654</v>
      </c>
      <c r="C503" s="125">
        <v>45273</v>
      </c>
      <c r="D503" s="126">
        <v>10583</v>
      </c>
      <c r="E503" s="109" t="s">
        <v>475</v>
      </c>
      <c r="F503" s="109"/>
      <c r="G503" s="109"/>
      <c r="H503" s="95" t="s">
        <v>434</v>
      </c>
      <c r="I503" s="109"/>
      <c r="J503" s="112">
        <v>1652.17</v>
      </c>
      <c r="K503" s="127"/>
      <c r="L503" s="127"/>
      <c r="M503" s="127"/>
      <c r="N503" s="127"/>
    </row>
    <row r="504" spans="1:14" s="115" customFormat="1" ht="33" customHeight="1" x14ac:dyDescent="0.2">
      <c r="A504" s="90">
        <v>469</v>
      </c>
      <c r="B504" s="124">
        <v>13654</v>
      </c>
      <c r="C504" s="125">
        <v>45273</v>
      </c>
      <c r="D504" s="126">
        <v>10584</v>
      </c>
      <c r="E504" s="109" t="s">
        <v>468</v>
      </c>
      <c r="F504" s="109"/>
      <c r="G504" s="109"/>
      <c r="H504" s="95" t="s">
        <v>434</v>
      </c>
      <c r="I504" s="109">
        <v>302003124100003</v>
      </c>
      <c r="J504" s="112">
        <v>22308.75</v>
      </c>
      <c r="K504" s="127"/>
      <c r="L504" s="127"/>
      <c r="M504" s="127"/>
      <c r="N504" s="127"/>
    </row>
    <row r="505" spans="1:14" s="115" customFormat="1" ht="33" customHeight="1" x14ac:dyDescent="0.2">
      <c r="A505" s="90">
        <v>470</v>
      </c>
      <c r="B505" s="124">
        <v>13654</v>
      </c>
      <c r="C505" s="125">
        <v>45273</v>
      </c>
      <c r="D505" s="126">
        <v>10585</v>
      </c>
      <c r="E505" s="109" t="s">
        <v>467</v>
      </c>
      <c r="F505" s="109"/>
      <c r="G505" s="109"/>
      <c r="H505" s="95" t="s">
        <v>434</v>
      </c>
      <c r="I505" s="109">
        <v>300012461200003</v>
      </c>
      <c r="J505" s="112">
        <v>4756</v>
      </c>
      <c r="K505" s="127"/>
      <c r="L505" s="127"/>
      <c r="M505" s="127"/>
      <c r="N505" s="127"/>
    </row>
    <row r="506" spans="1:14" s="115" customFormat="1" ht="33" customHeight="1" x14ac:dyDescent="0.2">
      <c r="A506" s="90">
        <v>471</v>
      </c>
      <c r="B506" s="124">
        <v>13654</v>
      </c>
      <c r="C506" s="125">
        <v>45273</v>
      </c>
      <c r="D506" s="126">
        <v>10586</v>
      </c>
      <c r="E506" s="109" t="s">
        <v>467</v>
      </c>
      <c r="F506" s="109"/>
      <c r="G506" s="109"/>
      <c r="H506" s="95" t="s">
        <v>434</v>
      </c>
      <c r="I506" s="109">
        <v>300012461200003</v>
      </c>
      <c r="J506" s="112">
        <v>3629.3</v>
      </c>
      <c r="K506" s="127"/>
      <c r="L506" s="127"/>
      <c r="M506" s="127"/>
      <c r="N506" s="127"/>
    </row>
    <row r="507" spans="1:14" s="115" customFormat="1" ht="33" customHeight="1" x14ac:dyDescent="0.2">
      <c r="A507" s="90">
        <v>242</v>
      </c>
      <c r="B507" s="124">
        <v>13575</v>
      </c>
      <c r="C507" s="125">
        <v>45274</v>
      </c>
      <c r="D507" s="126">
        <v>521</v>
      </c>
      <c r="E507" s="126" t="s">
        <v>300</v>
      </c>
      <c r="F507" s="110" t="s">
        <v>387</v>
      </c>
      <c r="G507" s="110">
        <v>10214</v>
      </c>
      <c r="H507" s="189">
        <v>12</v>
      </c>
      <c r="I507" s="109">
        <v>300094611400003</v>
      </c>
      <c r="J507" s="112">
        <v>421493.04</v>
      </c>
      <c r="K507" s="113"/>
      <c r="L507" s="127">
        <v>211935.02000000002</v>
      </c>
      <c r="M507" s="127">
        <v>21074.65</v>
      </c>
      <c r="N507" s="127"/>
    </row>
    <row r="508" spans="1:14" s="115" customFormat="1" ht="33" customHeight="1" x14ac:dyDescent="0.2">
      <c r="A508" s="90">
        <v>553</v>
      </c>
      <c r="B508" s="106">
        <v>14453</v>
      </c>
      <c r="C508" s="107">
        <v>45274</v>
      </c>
      <c r="D508" s="126">
        <v>159</v>
      </c>
      <c r="E508" s="109" t="s">
        <v>346</v>
      </c>
      <c r="F508" s="110" t="s">
        <v>347</v>
      </c>
      <c r="G508" s="110"/>
      <c r="H508" s="144" t="s">
        <v>485</v>
      </c>
      <c r="I508" s="109">
        <v>300049688300003</v>
      </c>
      <c r="J508" s="112">
        <v>318914.49</v>
      </c>
      <c r="K508" s="114"/>
      <c r="L508" s="114"/>
      <c r="M508" s="114"/>
      <c r="N508" s="114"/>
    </row>
    <row r="509" spans="1:14" s="115" customFormat="1" ht="33" customHeight="1" x14ac:dyDescent="0.2">
      <c r="A509" s="90">
        <v>554</v>
      </c>
      <c r="B509" s="106">
        <v>14453</v>
      </c>
      <c r="C509" s="107">
        <v>45274</v>
      </c>
      <c r="D509" s="126">
        <v>160</v>
      </c>
      <c r="E509" s="109" t="s">
        <v>346</v>
      </c>
      <c r="F509" s="110" t="s">
        <v>347</v>
      </c>
      <c r="G509" s="110"/>
      <c r="H509" s="144" t="s">
        <v>485</v>
      </c>
      <c r="I509" s="109">
        <v>300049688300003</v>
      </c>
      <c r="J509" s="112">
        <v>1350056.52</v>
      </c>
      <c r="K509" s="114"/>
      <c r="L509" s="114"/>
      <c r="M509" s="114"/>
      <c r="N509" s="114"/>
    </row>
    <row r="510" spans="1:14" s="115" customFormat="1" ht="33" customHeight="1" x14ac:dyDescent="0.2">
      <c r="A510" s="90">
        <v>240</v>
      </c>
      <c r="B510" s="124">
        <v>14326</v>
      </c>
      <c r="C510" s="125">
        <v>45276</v>
      </c>
      <c r="D510" s="126">
        <v>519</v>
      </c>
      <c r="E510" s="109" t="s">
        <v>271</v>
      </c>
      <c r="F510" s="110" t="s">
        <v>272</v>
      </c>
      <c r="G510" s="110">
        <v>10139</v>
      </c>
      <c r="H510" s="189">
        <v>4</v>
      </c>
      <c r="I510" s="109">
        <v>301191276200003</v>
      </c>
      <c r="J510" s="112">
        <v>380688</v>
      </c>
      <c r="K510" s="113"/>
      <c r="L510" s="127">
        <v>0</v>
      </c>
      <c r="M510" s="127">
        <v>57103</v>
      </c>
      <c r="N510" s="127">
        <v>0</v>
      </c>
    </row>
    <row r="511" spans="1:14" s="115" customFormat="1" ht="33" customHeight="1" x14ac:dyDescent="0.2">
      <c r="A511" s="90">
        <v>241</v>
      </c>
      <c r="B511" s="124">
        <v>14322</v>
      </c>
      <c r="C511" s="125">
        <v>45276</v>
      </c>
      <c r="D511" s="126">
        <v>520</v>
      </c>
      <c r="E511" s="126" t="s">
        <v>391</v>
      </c>
      <c r="F511" s="110" t="s">
        <v>399</v>
      </c>
      <c r="G511" s="110">
        <v>10248</v>
      </c>
      <c r="H511" s="189">
        <v>4</v>
      </c>
      <c r="I511" s="109">
        <v>300132067400003</v>
      </c>
      <c r="J511" s="112">
        <v>5290142.55</v>
      </c>
      <c r="K511" s="113"/>
      <c r="L511" s="127">
        <v>2645071.2799999998</v>
      </c>
      <c r="M511" s="127">
        <v>529014.26</v>
      </c>
      <c r="N511" s="127">
        <v>249484.88</v>
      </c>
    </row>
    <row r="512" spans="1:14" s="115" customFormat="1" ht="33" customHeight="1" x14ac:dyDescent="0.2">
      <c r="A512" s="90">
        <v>472</v>
      </c>
      <c r="B512" s="124">
        <v>13655</v>
      </c>
      <c r="C512" s="125">
        <v>45277</v>
      </c>
      <c r="D512" s="126">
        <v>10587</v>
      </c>
      <c r="E512" s="109" t="s">
        <v>468</v>
      </c>
      <c r="F512" s="109"/>
      <c r="G512" s="109"/>
      <c r="H512" s="95" t="s">
        <v>434</v>
      </c>
      <c r="I512" s="109">
        <v>302003124100003</v>
      </c>
      <c r="J512" s="112">
        <v>21134.25</v>
      </c>
      <c r="K512" s="127"/>
      <c r="L512" s="127"/>
      <c r="M512" s="127"/>
      <c r="N512" s="127"/>
    </row>
    <row r="513" spans="1:14" s="115" customFormat="1" ht="33" customHeight="1" x14ac:dyDescent="0.2">
      <c r="A513" s="90">
        <v>473</v>
      </c>
      <c r="B513" s="124">
        <v>13655</v>
      </c>
      <c r="C513" s="125">
        <v>45277</v>
      </c>
      <c r="D513" s="126">
        <v>10588</v>
      </c>
      <c r="E513" s="109" t="s">
        <v>480</v>
      </c>
      <c r="F513" s="109"/>
      <c r="G513" s="109"/>
      <c r="H513" s="95" t="s">
        <v>434</v>
      </c>
      <c r="I513" s="109">
        <v>311603652500003</v>
      </c>
      <c r="J513" s="112">
        <v>23243.63</v>
      </c>
      <c r="K513" s="127"/>
      <c r="L513" s="127"/>
      <c r="M513" s="127"/>
      <c r="N513" s="127"/>
    </row>
    <row r="514" spans="1:14" s="115" customFormat="1" ht="33" customHeight="1" x14ac:dyDescent="0.2">
      <c r="A514" s="90">
        <v>474</v>
      </c>
      <c r="B514" s="124">
        <v>14456</v>
      </c>
      <c r="C514" s="125">
        <v>45278</v>
      </c>
      <c r="D514" s="126">
        <v>10589</v>
      </c>
      <c r="E514" s="109" t="s">
        <v>475</v>
      </c>
      <c r="F514" s="109"/>
      <c r="G514" s="109"/>
      <c r="H514" s="95" t="s">
        <v>434</v>
      </c>
      <c r="I514" s="109"/>
      <c r="J514" s="112">
        <v>709.34</v>
      </c>
      <c r="K514" s="127"/>
      <c r="L514" s="127"/>
      <c r="M514" s="127"/>
      <c r="N514" s="127"/>
    </row>
    <row r="515" spans="1:14" s="115" customFormat="1" ht="33" customHeight="1" x14ac:dyDescent="0.2">
      <c r="A515" s="90">
        <v>475</v>
      </c>
      <c r="B515" s="124">
        <v>14456</v>
      </c>
      <c r="C515" s="125">
        <v>45278</v>
      </c>
      <c r="D515" s="126">
        <v>10590</v>
      </c>
      <c r="E515" s="109" t="s">
        <v>480</v>
      </c>
      <c r="F515" s="109"/>
      <c r="G515" s="109"/>
      <c r="H515" s="95" t="s">
        <v>434</v>
      </c>
      <c r="I515" s="109">
        <v>311603652500003</v>
      </c>
      <c r="J515" s="112">
        <v>13313.25</v>
      </c>
      <c r="K515" s="127"/>
      <c r="L515" s="127"/>
      <c r="M515" s="127"/>
      <c r="N515" s="127"/>
    </row>
    <row r="516" spans="1:14" s="115" customFormat="1" ht="33" customHeight="1" x14ac:dyDescent="0.2">
      <c r="A516" s="90">
        <v>245</v>
      </c>
      <c r="B516" s="124">
        <v>14323</v>
      </c>
      <c r="C516" s="125">
        <v>45279</v>
      </c>
      <c r="D516" s="126">
        <v>524</v>
      </c>
      <c r="E516" s="126" t="s">
        <v>321</v>
      </c>
      <c r="F516" s="110" t="s">
        <v>322</v>
      </c>
      <c r="G516" s="110">
        <v>10225</v>
      </c>
      <c r="H516" s="189">
        <v>5</v>
      </c>
      <c r="I516" s="109">
        <v>300132067400003</v>
      </c>
      <c r="J516" s="112">
        <v>21181.64</v>
      </c>
      <c r="K516" s="113"/>
      <c r="L516" s="127">
        <v>10590.82</v>
      </c>
      <c r="M516" s="127">
        <v>2118.16</v>
      </c>
      <c r="N516" s="127"/>
    </row>
    <row r="517" spans="1:14" s="115" customFormat="1" ht="33" customHeight="1" x14ac:dyDescent="0.2">
      <c r="A517" s="90">
        <v>246</v>
      </c>
      <c r="B517" s="124">
        <v>14321</v>
      </c>
      <c r="C517" s="125">
        <v>45279</v>
      </c>
      <c r="D517" s="126">
        <v>525</v>
      </c>
      <c r="E517" s="109" t="s">
        <v>204</v>
      </c>
      <c r="F517" s="110" t="s">
        <v>368</v>
      </c>
      <c r="G517" s="110">
        <v>10236</v>
      </c>
      <c r="H517" s="189">
        <v>4</v>
      </c>
      <c r="I517" s="109">
        <v>311207170100003</v>
      </c>
      <c r="J517" s="112">
        <v>697422.82</v>
      </c>
      <c r="K517" s="113"/>
      <c r="L517" s="127">
        <v>174355.71</v>
      </c>
      <c r="M517" s="127"/>
      <c r="N517" s="127"/>
    </row>
    <row r="518" spans="1:14" s="115" customFormat="1" ht="33" customHeight="1" x14ac:dyDescent="0.2">
      <c r="A518" s="90">
        <v>247</v>
      </c>
      <c r="B518" s="124">
        <v>13849</v>
      </c>
      <c r="C518" s="125">
        <v>45280</v>
      </c>
      <c r="D518" s="126">
        <v>526</v>
      </c>
      <c r="E518" s="109" t="s">
        <v>282</v>
      </c>
      <c r="F518" s="110" t="s">
        <v>290</v>
      </c>
      <c r="G518" s="110">
        <v>10185</v>
      </c>
      <c r="H518" s="189">
        <v>13</v>
      </c>
      <c r="I518" s="109">
        <v>300449479600003</v>
      </c>
      <c r="J518" s="112">
        <v>3268877.62</v>
      </c>
      <c r="K518" s="113">
        <v>0</v>
      </c>
      <c r="L518" s="127">
        <v>0</v>
      </c>
      <c r="M518" s="127">
        <v>326887.76</v>
      </c>
      <c r="N518" s="127"/>
    </row>
    <row r="519" spans="1:14" s="115" customFormat="1" ht="33" customHeight="1" x14ac:dyDescent="0.2">
      <c r="A519" s="90">
        <v>249</v>
      </c>
      <c r="B519" s="124">
        <v>14325</v>
      </c>
      <c r="C519" s="125">
        <v>45280</v>
      </c>
      <c r="D519" s="126">
        <v>528</v>
      </c>
      <c r="E519" s="109" t="s">
        <v>390</v>
      </c>
      <c r="F519" s="110" t="s">
        <v>316</v>
      </c>
      <c r="G519" s="110">
        <v>10134</v>
      </c>
      <c r="H519" s="189">
        <v>18</v>
      </c>
      <c r="I519" s="109">
        <v>300951375300003</v>
      </c>
      <c r="J519" s="112">
        <v>896432.52</v>
      </c>
      <c r="K519" s="113"/>
      <c r="L519" s="127">
        <v>358573.01</v>
      </c>
      <c r="M519" s="127">
        <v>89643.25</v>
      </c>
      <c r="N519" s="127"/>
    </row>
    <row r="520" spans="1:14" s="115" customFormat="1" ht="33" customHeight="1" x14ac:dyDescent="0.2">
      <c r="A520" s="90">
        <v>250</v>
      </c>
      <c r="B520" s="124">
        <v>14311</v>
      </c>
      <c r="C520" s="125">
        <v>45281</v>
      </c>
      <c r="D520" s="126">
        <v>529</v>
      </c>
      <c r="E520" s="109" t="s">
        <v>309</v>
      </c>
      <c r="F520" s="110" t="s">
        <v>310</v>
      </c>
      <c r="G520" s="110">
        <v>10160</v>
      </c>
      <c r="H520" s="189">
        <v>10</v>
      </c>
      <c r="I520" s="109">
        <v>301177565100003</v>
      </c>
      <c r="J520" s="112">
        <v>112582.39999999999</v>
      </c>
      <c r="K520" s="113"/>
      <c r="L520" s="127">
        <v>25057.3</v>
      </c>
      <c r="M520" s="127">
        <v>5629.12</v>
      </c>
      <c r="N520" s="127"/>
    </row>
    <row r="521" spans="1:14" s="115" customFormat="1" ht="33" customHeight="1" x14ac:dyDescent="0.2">
      <c r="A521" s="90">
        <v>289</v>
      </c>
      <c r="B521" s="137">
        <v>13850</v>
      </c>
      <c r="C521" s="138">
        <v>45281</v>
      </c>
      <c r="D521" s="137">
        <v>60</v>
      </c>
      <c r="E521" s="139" t="s">
        <v>282</v>
      </c>
      <c r="F521" s="139" t="s">
        <v>290</v>
      </c>
      <c r="G521" s="139">
        <v>10185</v>
      </c>
      <c r="H521" s="139" t="s">
        <v>422</v>
      </c>
      <c r="I521" s="139">
        <v>300449479600003</v>
      </c>
      <c r="J521" s="141"/>
      <c r="K521" s="141"/>
      <c r="L521" s="142">
        <v>2702003.38</v>
      </c>
      <c r="M521" s="142">
        <v>0</v>
      </c>
      <c r="N521" s="142"/>
    </row>
    <row r="522" spans="1:14" s="115" customFormat="1" ht="33" customHeight="1" x14ac:dyDescent="0.2">
      <c r="A522" s="90">
        <v>248</v>
      </c>
      <c r="B522" s="124">
        <v>14320</v>
      </c>
      <c r="C522" s="125">
        <v>45283</v>
      </c>
      <c r="D522" s="126">
        <v>527</v>
      </c>
      <c r="E522" s="109" t="s">
        <v>248</v>
      </c>
      <c r="F522" s="110" t="s">
        <v>250</v>
      </c>
      <c r="G522" s="110">
        <v>10168</v>
      </c>
      <c r="H522" s="189">
        <v>15</v>
      </c>
      <c r="I522" s="109">
        <v>300504388500003</v>
      </c>
      <c r="J522" s="112">
        <v>172166.97</v>
      </c>
      <c r="K522" s="113"/>
      <c r="L522" s="127">
        <v>0</v>
      </c>
      <c r="M522" s="127">
        <v>8608.35</v>
      </c>
      <c r="N522" s="127"/>
    </row>
    <row r="523" spans="1:14" s="115" customFormat="1" ht="33" customHeight="1" x14ac:dyDescent="0.2">
      <c r="A523" s="90">
        <v>251</v>
      </c>
      <c r="B523" s="124">
        <v>14415</v>
      </c>
      <c r="C523" s="125">
        <v>45285</v>
      </c>
      <c r="D523" s="126">
        <v>530</v>
      </c>
      <c r="E523" s="109" t="s">
        <v>222</v>
      </c>
      <c r="F523" s="110" t="s">
        <v>371</v>
      </c>
      <c r="G523" s="110">
        <v>10221</v>
      </c>
      <c r="H523" s="189">
        <v>2</v>
      </c>
      <c r="I523" s="109">
        <v>300050598800003</v>
      </c>
      <c r="J523" s="112">
        <v>87614.2</v>
      </c>
      <c r="K523" s="113">
        <v>0</v>
      </c>
      <c r="L523" s="127">
        <v>0</v>
      </c>
      <c r="M523" s="127"/>
      <c r="N523" s="127"/>
    </row>
    <row r="524" spans="1:14" s="115" customFormat="1" ht="33" customHeight="1" x14ac:dyDescent="0.2">
      <c r="A524" s="90">
        <v>252</v>
      </c>
      <c r="B524" s="124">
        <v>14416</v>
      </c>
      <c r="C524" s="125">
        <v>45285</v>
      </c>
      <c r="D524" s="126">
        <v>531</v>
      </c>
      <c r="E524" s="109" t="s">
        <v>222</v>
      </c>
      <c r="F524" s="110" t="s">
        <v>371</v>
      </c>
      <c r="G524" s="110">
        <v>10221</v>
      </c>
      <c r="H524" s="189">
        <v>7</v>
      </c>
      <c r="I524" s="109">
        <v>300050598800003</v>
      </c>
      <c r="J524" s="112">
        <v>70104.81</v>
      </c>
      <c r="K524" s="127"/>
      <c r="L524" s="127">
        <v>0</v>
      </c>
      <c r="M524" s="127">
        <v>7010.48</v>
      </c>
      <c r="N524" s="127"/>
    </row>
    <row r="525" spans="1:14" s="115" customFormat="1" ht="33" customHeight="1" x14ac:dyDescent="0.2">
      <c r="A525" s="90">
        <v>476</v>
      </c>
      <c r="B525" s="124">
        <v>14513</v>
      </c>
      <c r="C525" s="125">
        <v>45287</v>
      </c>
      <c r="D525" s="126">
        <v>10591</v>
      </c>
      <c r="E525" s="109" t="s">
        <v>468</v>
      </c>
      <c r="F525" s="109"/>
      <c r="G525" s="109"/>
      <c r="H525" s="95" t="s">
        <v>434</v>
      </c>
      <c r="I525" s="109">
        <v>302003124100003</v>
      </c>
      <c r="J525" s="112">
        <v>14063.48</v>
      </c>
      <c r="K525" s="127"/>
      <c r="L525" s="127"/>
      <c r="M525" s="127"/>
      <c r="N525" s="127"/>
    </row>
    <row r="526" spans="1:14" s="115" customFormat="1" ht="33" customHeight="1" x14ac:dyDescent="0.2">
      <c r="A526" s="90">
        <v>477</v>
      </c>
      <c r="B526" s="124">
        <v>14513</v>
      </c>
      <c r="C526" s="125">
        <v>45287</v>
      </c>
      <c r="D526" s="126">
        <v>10592</v>
      </c>
      <c r="E526" s="109" t="s">
        <v>467</v>
      </c>
      <c r="F526" s="109"/>
      <c r="G526" s="109"/>
      <c r="H526" s="95" t="s">
        <v>434</v>
      </c>
      <c r="I526" s="109">
        <v>300012461200003</v>
      </c>
      <c r="J526" s="112">
        <v>1305.22</v>
      </c>
      <c r="K526" s="127"/>
      <c r="L526" s="127"/>
      <c r="M526" s="127"/>
      <c r="N526" s="127"/>
    </row>
    <row r="527" spans="1:14" s="115" customFormat="1" ht="33" customHeight="1" x14ac:dyDescent="0.2">
      <c r="A527" s="90">
        <v>478</v>
      </c>
      <c r="B527" s="124">
        <v>14513</v>
      </c>
      <c r="C527" s="125">
        <v>45287</v>
      </c>
      <c r="D527" s="126">
        <v>10593</v>
      </c>
      <c r="E527" s="109" t="s">
        <v>480</v>
      </c>
      <c r="F527" s="109"/>
      <c r="G527" s="109"/>
      <c r="H527" s="95" t="s">
        <v>434</v>
      </c>
      <c r="I527" s="109">
        <v>311603652500003</v>
      </c>
      <c r="J527" s="112">
        <v>21161.75</v>
      </c>
      <c r="K527" s="127"/>
      <c r="L527" s="127"/>
      <c r="M527" s="127"/>
      <c r="N527" s="127"/>
    </row>
    <row r="528" spans="1:14" s="115" customFormat="1" ht="33" customHeight="1" x14ac:dyDescent="0.2">
      <c r="A528" s="90">
        <v>253</v>
      </c>
      <c r="B528" s="124">
        <v>14866</v>
      </c>
      <c r="C528" s="125">
        <v>45288</v>
      </c>
      <c r="D528" s="126">
        <v>532</v>
      </c>
      <c r="E528" s="109" t="s">
        <v>271</v>
      </c>
      <c r="F528" s="110" t="s">
        <v>272</v>
      </c>
      <c r="G528" s="110">
        <v>10139</v>
      </c>
      <c r="H528" s="189">
        <v>4</v>
      </c>
      <c r="I528" s="109">
        <v>301191276200003</v>
      </c>
      <c r="J528" s="112">
        <v>296796</v>
      </c>
      <c r="K528" s="113"/>
      <c r="L528" s="127">
        <v>0</v>
      </c>
      <c r="M528" s="127">
        <v>44519</v>
      </c>
      <c r="N528" s="127"/>
    </row>
    <row r="529" spans="1:14" s="115" customFormat="1" ht="33" customHeight="1" x14ac:dyDescent="0.2">
      <c r="A529" s="90">
        <v>254</v>
      </c>
      <c r="B529" s="124">
        <v>14537</v>
      </c>
      <c r="C529" s="125">
        <v>45290</v>
      </c>
      <c r="D529" s="126">
        <v>533</v>
      </c>
      <c r="E529" s="126" t="s">
        <v>205</v>
      </c>
      <c r="F529" s="110" t="s">
        <v>11</v>
      </c>
      <c r="G529" s="110">
        <v>10245</v>
      </c>
      <c r="H529" s="189">
        <v>12</v>
      </c>
      <c r="I529" s="109">
        <v>310184454500003</v>
      </c>
      <c r="J529" s="112">
        <v>119554.91</v>
      </c>
      <c r="K529" s="113"/>
      <c r="L529" s="127">
        <v>35866.47</v>
      </c>
      <c r="M529" s="127">
        <v>5977.75</v>
      </c>
      <c r="N529" s="127"/>
    </row>
    <row r="530" spans="1:14" s="115" customFormat="1" ht="33" customHeight="1" x14ac:dyDescent="0.2">
      <c r="A530" s="90">
        <v>260</v>
      </c>
      <c r="B530" s="124">
        <v>14783</v>
      </c>
      <c r="C530" s="125">
        <v>45290</v>
      </c>
      <c r="D530" s="126">
        <v>539</v>
      </c>
      <c r="E530" s="109" t="s">
        <v>215</v>
      </c>
      <c r="F530" s="110" t="s">
        <v>375</v>
      </c>
      <c r="G530" s="110">
        <v>10247</v>
      </c>
      <c r="H530" s="189">
        <v>6</v>
      </c>
      <c r="I530" s="109">
        <v>300049688300003</v>
      </c>
      <c r="J530" s="112">
        <v>2804938.34</v>
      </c>
      <c r="K530" s="113"/>
      <c r="L530" s="127">
        <v>560987.67000000004</v>
      </c>
      <c r="M530" s="127">
        <v>280493.83</v>
      </c>
      <c r="N530" s="127"/>
    </row>
    <row r="531" spans="1:14" s="115" customFormat="1" ht="33" customHeight="1" x14ac:dyDescent="0.2">
      <c r="A531" s="90">
        <v>263</v>
      </c>
      <c r="B531" s="124">
        <v>14867</v>
      </c>
      <c r="C531" s="125">
        <v>45290</v>
      </c>
      <c r="D531" s="126">
        <v>542</v>
      </c>
      <c r="E531" s="95" t="s">
        <v>279</v>
      </c>
      <c r="F531" s="110" t="s">
        <v>420</v>
      </c>
      <c r="G531" s="110">
        <v>10230</v>
      </c>
      <c r="H531" s="189">
        <v>1</v>
      </c>
      <c r="I531" s="109">
        <v>300250051100003</v>
      </c>
      <c r="J531" s="112">
        <v>1764310.45</v>
      </c>
      <c r="K531" s="113"/>
      <c r="L531" s="127">
        <v>1435973.08</v>
      </c>
      <c r="M531" s="127">
        <v>176431.05</v>
      </c>
      <c r="N531" s="127"/>
    </row>
    <row r="532" spans="1:14" s="115" customFormat="1" ht="33" customHeight="1" x14ac:dyDescent="0.2">
      <c r="A532" s="90">
        <v>205</v>
      </c>
      <c r="B532" s="124">
        <v>11894</v>
      </c>
      <c r="C532" s="125">
        <v>45291</v>
      </c>
      <c r="D532" s="126">
        <v>484</v>
      </c>
      <c r="E532" s="109" t="s">
        <v>205</v>
      </c>
      <c r="F532" s="110" t="s">
        <v>11</v>
      </c>
      <c r="G532" s="110">
        <v>10245</v>
      </c>
      <c r="H532" s="110">
        <v>7</v>
      </c>
      <c r="I532" s="109">
        <v>310184454500003</v>
      </c>
      <c r="J532" s="112">
        <v>98108.51</v>
      </c>
      <c r="K532" s="113"/>
      <c r="L532" s="127">
        <v>29432.55</v>
      </c>
      <c r="M532" s="127">
        <v>4905.43</v>
      </c>
      <c r="N532" s="127"/>
    </row>
    <row r="533" spans="1:14" s="115" customFormat="1" ht="33" customHeight="1" x14ac:dyDescent="0.2">
      <c r="A533" s="90">
        <v>255</v>
      </c>
      <c r="B533" s="124">
        <v>14751</v>
      </c>
      <c r="C533" s="125">
        <v>45291</v>
      </c>
      <c r="D533" s="126">
        <v>534</v>
      </c>
      <c r="E533" s="109" t="s">
        <v>391</v>
      </c>
      <c r="F533" s="109" t="s">
        <v>399</v>
      </c>
      <c r="G533" s="189">
        <v>10248</v>
      </c>
      <c r="H533" s="189">
        <v>5</v>
      </c>
      <c r="I533" s="109">
        <v>300132067400003</v>
      </c>
      <c r="J533" s="112">
        <v>1830790.5</v>
      </c>
      <c r="K533" s="113"/>
      <c r="L533" s="127">
        <v>915395.25</v>
      </c>
      <c r="M533" s="127">
        <v>183079.05</v>
      </c>
      <c r="N533" s="127"/>
    </row>
    <row r="534" spans="1:14" s="115" customFormat="1" ht="33" customHeight="1" x14ac:dyDescent="0.2">
      <c r="A534" s="90">
        <v>256</v>
      </c>
      <c r="B534" s="124">
        <v>14883</v>
      </c>
      <c r="C534" s="125">
        <v>45291</v>
      </c>
      <c r="D534" s="126">
        <v>535</v>
      </c>
      <c r="E534" s="109" t="s">
        <v>413</v>
      </c>
      <c r="F534" s="110" t="s">
        <v>414</v>
      </c>
      <c r="G534" s="110">
        <v>10255</v>
      </c>
      <c r="H534" s="189">
        <v>3</v>
      </c>
      <c r="I534" s="109">
        <v>310397914500003</v>
      </c>
      <c r="J534" s="112">
        <v>224511.14</v>
      </c>
      <c r="K534" s="113"/>
      <c r="L534" s="127">
        <v>0</v>
      </c>
      <c r="M534" s="127"/>
      <c r="N534" s="127"/>
    </row>
    <row r="535" spans="1:14" s="115" customFormat="1" ht="33" customHeight="1" x14ac:dyDescent="0.2">
      <c r="A535" s="90">
        <v>257</v>
      </c>
      <c r="B535" s="124">
        <v>14584</v>
      </c>
      <c r="C535" s="125">
        <v>45291</v>
      </c>
      <c r="D535" s="126">
        <v>536</v>
      </c>
      <c r="E535" s="109" t="s">
        <v>326</v>
      </c>
      <c r="F535" s="110" t="s">
        <v>343</v>
      </c>
      <c r="G535" s="110">
        <v>10212</v>
      </c>
      <c r="H535" s="189">
        <v>12</v>
      </c>
      <c r="I535" s="109">
        <v>310223264755003</v>
      </c>
      <c r="J535" s="112">
        <v>1004817.54</v>
      </c>
      <c r="K535" s="113">
        <v>0</v>
      </c>
      <c r="L535" s="127">
        <v>0</v>
      </c>
      <c r="M535" s="127">
        <v>50240.88</v>
      </c>
      <c r="N535" s="127"/>
    </row>
    <row r="536" spans="1:14" s="115" customFormat="1" ht="33" customHeight="1" x14ac:dyDescent="0.2">
      <c r="A536" s="90">
        <v>259</v>
      </c>
      <c r="B536" s="124">
        <v>14780</v>
      </c>
      <c r="C536" s="125">
        <v>45291</v>
      </c>
      <c r="D536" s="126">
        <v>538</v>
      </c>
      <c r="E536" s="109" t="s">
        <v>282</v>
      </c>
      <c r="F536" s="110" t="s">
        <v>283</v>
      </c>
      <c r="G536" s="110">
        <v>10190</v>
      </c>
      <c r="H536" s="189">
        <v>6</v>
      </c>
      <c r="I536" s="109">
        <v>300449479600003</v>
      </c>
      <c r="J536" s="112">
        <v>1065339.56</v>
      </c>
      <c r="K536" s="113"/>
      <c r="L536" s="127">
        <v>0</v>
      </c>
      <c r="M536" s="127">
        <v>53266.98</v>
      </c>
      <c r="N536" s="127"/>
    </row>
    <row r="537" spans="1:14" s="115" customFormat="1" ht="33" customHeight="1" x14ac:dyDescent="0.2">
      <c r="A537" s="90">
        <v>261</v>
      </c>
      <c r="B537" s="124">
        <v>14781</v>
      </c>
      <c r="C537" s="125">
        <v>45291</v>
      </c>
      <c r="D537" s="126">
        <v>540</v>
      </c>
      <c r="E537" s="109" t="s">
        <v>215</v>
      </c>
      <c r="F537" s="110" t="s">
        <v>418</v>
      </c>
      <c r="G537" s="110">
        <v>10247</v>
      </c>
      <c r="H537" s="189">
        <v>5</v>
      </c>
      <c r="I537" s="109">
        <v>300049688300003</v>
      </c>
      <c r="J537" s="112">
        <v>750161.4</v>
      </c>
      <c r="K537" s="113"/>
      <c r="L537" s="127">
        <v>150032.28</v>
      </c>
      <c r="M537" s="127">
        <v>75016.14</v>
      </c>
      <c r="N537" s="127"/>
    </row>
    <row r="538" spans="1:14" s="115" customFormat="1" ht="33" customHeight="1" x14ac:dyDescent="0.2">
      <c r="A538" s="90">
        <v>264</v>
      </c>
      <c r="B538" s="124">
        <v>14854</v>
      </c>
      <c r="C538" s="125">
        <v>45291</v>
      </c>
      <c r="D538" s="126">
        <v>543</v>
      </c>
      <c r="E538" s="109" t="s">
        <v>385</v>
      </c>
      <c r="F538" s="110" t="s">
        <v>386</v>
      </c>
      <c r="G538" s="110">
        <v>10251</v>
      </c>
      <c r="H538" s="189">
        <v>2</v>
      </c>
      <c r="I538" s="109">
        <v>300514883600003</v>
      </c>
      <c r="J538" s="112">
        <v>215164.09</v>
      </c>
      <c r="K538" s="113"/>
      <c r="L538" s="127">
        <v>8477.4699999999993</v>
      </c>
      <c r="M538" s="127">
        <v>10758.2</v>
      </c>
      <c r="N538" s="127"/>
    </row>
    <row r="539" spans="1:14" s="115" customFormat="1" ht="33" customHeight="1" x14ac:dyDescent="0.2">
      <c r="A539" s="90">
        <v>265</v>
      </c>
      <c r="B539" s="124">
        <v>14879</v>
      </c>
      <c r="C539" s="125">
        <v>45291</v>
      </c>
      <c r="D539" s="126">
        <v>544</v>
      </c>
      <c r="E539" s="109" t="s">
        <v>214</v>
      </c>
      <c r="F539" s="110" t="s">
        <v>381</v>
      </c>
      <c r="G539" s="110">
        <v>10239</v>
      </c>
      <c r="H539" s="189">
        <v>4</v>
      </c>
      <c r="I539" s="109">
        <v>300158359700003</v>
      </c>
      <c r="J539" s="112">
        <v>945640.95</v>
      </c>
      <c r="K539" s="113"/>
      <c r="L539" s="127">
        <v>236410.23999999999</v>
      </c>
      <c r="M539" s="127">
        <v>94564.1</v>
      </c>
      <c r="N539" s="127">
        <v>800</v>
      </c>
    </row>
    <row r="540" spans="1:14" s="115" customFormat="1" ht="33" customHeight="1" x14ac:dyDescent="0.2">
      <c r="A540" s="90">
        <v>266</v>
      </c>
      <c r="B540" s="124">
        <v>14913</v>
      </c>
      <c r="C540" s="125">
        <v>45291</v>
      </c>
      <c r="D540" s="126">
        <v>545</v>
      </c>
      <c r="E540" s="109" t="s">
        <v>204</v>
      </c>
      <c r="F540" s="110" t="s">
        <v>368</v>
      </c>
      <c r="G540" s="110">
        <v>10236</v>
      </c>
      <c r="H540" s="189">
        <v>5</v>
      </c>
      <c r="I540" s="109">
        <v>311207170100003</v>
      </c>
      <c r="J540" s="112">
        <v>371786.64</v>
      </c>
      <c r="K540" s="113"/>
      <c r="L540" s="127">
        <v>92946.66</v>
      </c>
      <c r="M540" s="127"/>
      <c r="N540" s="127"/>
    </row>
    <row r="541" spans="1:14" s="115" customFormat="1" ht="33" customHeight="1" x14ac:dyDescent="0.2">
      <c r="A541" s="90">
        <v>291</v>
      </c>
      <c r="B541" s="137">
        <v>14918</v>
      </c>
      <c r="C541" s="138">
        <v>45291</v>
      </c>
      <c r="D541" s="137">
        <v>62</v>
      </c>
      <c r="E541" s="139" t="s">
        <v>248</v>
      </c>
      <c r="F541" s="139" t="s">
        <v>250</v>
      </c>
      <c r="G541" s="139">
        <v>10168</v>
      </c>
      <c r="H541" s="139" t="s">
        <v>422</v>
      </c>
      <c r="I541" s="139">
        <v>300504388500003</v>
      </c>
      <c r="J541" s="141">
        <v>0</v>
      </c>
      <c r="K541" s="141"/>
      <c r="L541" s="142">
        <v>29942.080000000002</v>
      </c>
      <c r="M541" s="142"/>
      <c r="N541" s="142"/>
    </row>
    <row r="542" spans="1:14" s="115" customFormat="1" ht="33" customHeight="1" x14ac:dyDescent="0.2">
      <c r="A542" s="90">
        <v>479</v>
      </c>
      <c r="B542" s="124">
        <v>14791</v>
      </c>
      <c r="C542" s="125">
        <v>45291</v>
      </c>
      <c r="D542" s="126">
        <v>10594</v>
      </c>
      <c r="E542" s="109" t="s">
        <v>480</v>
      </c>
      <c r="F542" s="109"/>
      <c r="G542" s="109"/>
      <c r="H542" s="95" t="s">
        <v>434</v>
      </c>
      <c r="I542" s="109">
        <v>311603652500003</v>
      </c>
      <c r="J542" s="112">
        <v>11555.5</v>
      </c>
      <c r="K542" s="127"/>
      <c r="L542" s="127"/>
      <c r="M542" s="127"/>
      <c r="N542" s="127"/>
    </row>
    <row r="543" spans="1:14" s="115" customFormat="1" ht="33" customHeight="1" x14ac:dyDescent="0.2">
      <c r="A543" s="90">
        <v>480</v>
      </c>
      <c r="B543" s="124">
        <v>14790</v>
      </c>
      <c r="C543" s="125">
        <v>45291</v>
      </c>
      <c r="D543" s="126" t="s">
        <v>481</v>
      </c>
      <c r="E543" s="109" t="s">
        <v>482</v>
      </c>
      <c r="F543" s="109"/>
      <c r="G543" s="109"/>
      <c r="H543" s="95" t="s">
        <v>434</v>
      </c>
      <c r="I543" s="109">
        <v>300055167200003</v>
      </c>
      <c r="J543" s="112">
        <v>5829.6</v>
      </c>
      <c r="K543" s="127"/>
      <c r="L543" s="127"/>
      <c r="M543" s="127"/>
      <c r="N543" s="127"/>
    </row>
    <row r="544" spans="1:14" s="115" customFormat="1" ht="33" customHeight="1" x14ac:dyDescent="0.2">
      <c r="A544" s="90">
        <v>557</v>
      </c>
      <c r="B544" s="106">
        <v>14587</v>
      </c>
      <c r="C544" s="107">
        <v>45291</v>
      </c>
      <c r="D544" s="126">
        <v>163</v>
      </c>
      <c r="E544" s="109" t="s">
        <v>204</v>
      </c>
      <c r="F544" s="110" t="s">
        <v>531</v>
      </c>
      <c r="G544" s="110"/>
      <c r="H544" s="144" t="s">
        <v>485</v>
      </c>
      <c r="I544" s="109">
        <v>311207170100003</v>
      </c>
      <c r="J544" s="112">
        <v>59925</v>
      </c>
      <c r="K544" s="114"/>
      <c r="L544" s="114"/>
      <c r="M544" s="114"/>
      <c r="N544" s="114"/>
    </row>
    <row r="545" spans="1:14" s="115" customFormat="1" ht="33" customHeight="1" x14ac:dyDescent="0.2">
      <c r="A545" s="90">
        <v>558</v>
      </c>
      <c r="B545" s="106">
        <v>14587</v>
      </c>
      <c r="C545" s="107">
        <v>45291</v>
      </c>
      <c r="D545" s="126">
        <v>164</v>
      </c>
      <c r="E545" s="109" t="s">
        <v>291</v>
      </c>
      <c r="F545" s="110" t="s">
        <v>292</v>
      </c>
      <c r="G545" s="110"/>
      <c r="H545" s="144" t="s">
        <v>485</v>
      </c>
      <c r="I545" s="109">
        <v>300132067400003</v>
      </c>
      <c r="J545" s="112">
        <v>19244.189999999999</v>
      </c>
      <c r="K545" s="114"/>
      <c r="L545" s="114"/>
      <c r="M545" s="114"/>
      <c r="N545" s="114"/>
    </row>
    <row r="546" spans="1:14" s="115" customFormat="1" ht="33" customHeight="1" x14ac:dyDescent="0.2">
      <c r="A546" s="90">
        <v>101</v>
      </c>
      <c r="B546" s="116"/>
      <c r="C546" s="118"/>
      <c r="D546" s="116">
        <v>103</v>
      </c>
      <c r="E546" s="119" t="s">
        <v>335</v>
      </c>
      <c r="F546" s="120"/>
      <c r="G546" s="120"/>
      <c r="H546" s="121">
        <v>0</v>
      </c>
      <c r="I546" s="119"/>
      <c r="J546" s="122"/>
      <c r="K546" s="123"/>
      <c r="L546" s="123"/>
      <c r="M546" s="123"/>
      <c r="N546" s="123"/>
    </row>
    <row r="547" spans="1:14" s="115" customFormat="1" ht="33" customHeight="1" x14ac:dyDescent="0.2">
      <c r="A547" s="90">
        <v>102</v>
      </c>
      <c r="B547" s="116"/>
      <c r="C547" s="118"/>
      <c r="D547" s="116">
        <v>104</v>
      </c>
      <c r="E547" s="119" t="s">
        <v>335</v>
      </c>
      <c r="F547" s="120"/>
      <c r="G547" s="120"/>
      <c r="H547" s="121">
        <v>0</v>
      </c>
      <c r="I547" s="119"/>
      <c r="J547" s="122"/>
      <c r="K547" s="123"/>
      <c r="L547" s="123"/>
      <c r="M547" s="123"/>
      <c r="N547" s="123"/>
    </row>
    <row r="548" spans="1:14" s="115" customFormat="1" ht="33" customHeight="1" x14ac:dyDescent="0.2">
      <c r="A548" s="90">
        <v>103</v>
      </c>
      <c r="B548" s="116"/>
      <c r="C548" s="118"/>
      <c r="D548" s="116">
        <v>105</v>
      </c>
      <c r="E548" s="119" t="s">
        <v>335</v>
      </c>
      <c r="F548" s="120"/>
      <c r="G548" s="120"/>
      <c r="H548" s="121">
        <v>0</v>
      </c>
      <c r="I548" s="119"/>
      <c r="J548" s="122"/>
      <c r="K548" s="123"/>
      <c r="L548" s="123"/>
      <c r="M548" s="123"/>
      <c r="N548" s="123"/>
    </row>
    <row r="549" spans="1:14" s="115" customFormat="1" ht="33" customHeight="1" x14ac:dyDescent="0.2">
      <c r="A549" s="90">
        <v>112</v>
      </c>
      <c r="B549" s="116"/>
      <c r="C549" s="118"/>
      <c r="D549" s="116">
        <v>392</v>
      </c>
      <c r="E549" s="119" t="s">
        <v>335</v>
      </c>
      <c r="F549" s="120"/>
      <c r="G549" s="120"/>
      <c r="H549" s="121">
        <v>0</v>
      </c>
      <c r="I549" s="119"/>
      <c r="J549" s="122"/>
      <c r="K549" s="123"/>
      <c r="L549" s="123"/>
      <c r="M549" s="123"/>
      <c r="N549" s="123"/>
    </row>
    <row r="550" spans="1:14" s="115" customFormat="1" ht="33" customHeight="1" x14ac:dyDescent="0.2">
      <c r="A550" s="90">
        <v>116</v>
      </c>
      <c r="B550" s="116"/>
      <c r="C550" s="118"/>
      <c r="D550" s="116">
        <v>396</v>
      </c>
      <c r="E550" s="119" t="s">
        <v>335</v>
      </c>
      <c r="F550" s="120"/>
      <c r="G550" s="120"/>
      <c r="H550" s="121">
        <v>0</v>
      </c>
      <c r="I550" s="119"/>
      <c r="J550" s="122"/>
      <c r="K550" s="123"/>
      <c r="L550" s="123">
        <v>0</v>
      </c>
      <c r="M550" s="123"/>
      <c r="N550" s="123">
        <v>0</v>
      </c>
    </row>
    <row r="551" spans="1:14" s="115" customFormat="1" ht="33" customHeight="1" x14ac:dyDescent="0.2">
      <c r="A551" s="90">
        <v>117</v>
      </c>
      <c r="B551" s="116"/>
      <c r="C551" s="118"/>
      <c r="D551" s="116">
        <v>397</v>
      </c>
      <c r="E551" s="119" t="s">
        <v>335</v>
      </c>
      <c r="F551" s="120"/>
      <c r="G551" s="120"/>
      <c r="H551" s="121">
        <v>0</v>
      </c>
      <c r="I551" s="119"/>
      <c r="J551" s="122"/>
      <c r="K551" s="123"/>
      <c r="L551" s="123">
        <v>0</v>
      </c>
      <c r="M551" s="123"/>
      <c r="N551" s="123"/>
    </row>
    <row r="552" spans="1:14" s="115" customFormat="1" ht="33" customHeight="1" x14ac:dyDescent="0.2">
      <c r="A552" s="90">
        <v>118</v>
      </c>
      <c r="B552" s="116"/>
      <c r="C552" s="118"/>
      <c r="D552" s="116">
        <v>398</v>
      </c>
      <c r="E552" s="119" t="s">
        <v>335</v>
      </c>
      <c r="F552" s="120"/>
      <c r="G552" s="120"/>
      <c r="H552" s="121">
        <v>0</v>
      </c>
      <c r="I552" s="119"/>
      <c r="J552" s="122"/>
      <c r="K552" s="123"/>
      <c r="L552" s="123">
        <v>0</v>
      </c>
      <c r="M552" s="123"/>
      <c r="N552" s="123"/>
    </row>
    <row r="553" spans="1:14" s="115" customFormat="1" ht="33" customHeight="1" x14ac:dyDescent="0.2">
      <c r="A553" s="90">
        <v>119</v>
      </c>
      <c r="B553" s="116"/>
      <c r="C553" s="118"/>
      <c r="D553" s="116">
        <v>399</v>
      </c>
      <c r="E553" s="119" t="s">
        <v>335</v>
      </c>
      <c r="F553" s="120"/>
      <c r="G553" s="120"/>
      <c r="H553" s="121">
        <v>0</v>
      </c>
      <c r="I553" s="119"/>
      <c r="J553" s="122"/>
      <c r="K553" s="123"/>
      <c r="L553" s="123">
        <v>0</v>
      </c>
      <c r="M553" s="123"/>
      <c r="N553" s="123"/>
    </row>
    <row r="554" spans="1:14" s="115" customFormat="1" ht="33" customHeight="1" x14ac:dyDescent="0.2">
      <c r="A554" s="90">
        <v>124</v>
      </c>
      <c r="B554" s="116"/>
      <c r="C554" s="118"/>
      <c r="D554" s="116">
        <v>404</v>
      </c>
      <c r="E554" s="119" t="s">
        <v>335</v>
      </c>
      <c r="F554" s="120"/>
      <c r="G554" s="120"/>
      <c r="H554" s="121">
        <v>0</v>
      </c>
      <c r="I554" s="119"/>
      <c r="J554" s="122"/>
      <c r="K554" s="123"/>
      <c r="L554" s="123"/>
      <c r="M554" s="123"/>
      <c r="N554" s="123"/>
    </row>
    <row r="555" spans="1:14" s="115" customFormat="1" ht="33" customHeight="1" x14ac:dyDescent="0.2">
      <c r="A555" s="90">
        <v>233</v>
      </c>
      <c r="B555" s="124"/>
      <c r="C555" s="125"/>
      <c r="D555" s="130">
        <v>512</v>
      </c>
      <c r="E555" s="119" t="s">
        <v>417</v>
      </c>
      <c r="F555" s="110">
        <v>0</v>
      </c>
      <c r="G555" s="110">
        <v>0</v>
      </c>
      <c r="H555" s="189">
        <v>0</v>
      </c>
      <c r="I555" s="109">
        <v>300250051100003</v>
      </c>
      <c r="J555" s="112">
        <v>0</v>
      </c>
      <c r="K555" s="113">
        <v>0</v>
      </c>
      <c r="L555" s="127">
        <v>0</v>
      </c>
      <c r="M555" s="127">
        <v>0</v>
      </c>
      <c r="N555" s="127"/>
    </row>
    <row r="556" spans="1:14" s="115" customFormat="1" ht="33" customHeight="1" x14ac:dyDescent="0.2">
      <c r="A556" s="90">
        <v>277</v>
      </c>
      <c r="B556" s="137"/>
      <c r="C556" s="138"/>
      <c r="D556" s="137">
        <v>48</v>
      </c>
      <c r="E556" s="139" t="s">
        <v>257</v>
      </c>
      <c r="F556" s="139" t="s">
        <v>427</v>
      </c>
      <c r="G556" s="139">
        <v>10138</v>
      </c>
      <c r="H556" s="139" t="s">
        <v>423</v>
      </c>
      <c r="I556" s="139">
        <v>300047377500003</v>
      </c>
      <c r="J556" s="141">
        <v>-10700</v>
      </c>
      <c r="K556" s="141"/>
      <c r="L556" s="142">
        <v>0</v>
      </c>
      <c r="M556" s="142">
        <v>-1070</v>
      </c>
      <c r="N556" s="142"/>
    </row>
    <row r="557" spans="1:14" s="115" customFormat="1" ht="33" customHeight="1" x14ac:dyDescent="0.2">
      <c r="A557" s="90">
        <v>349</v>
      </c>
      <c r="B557" s="116"/>
      <c r="C557" s="118"/>
      <c r="D557" s="116">
        <v>10466</v>
      </c>
      <c r="E557" s="119" t="s">
        <v>335</v>
      </c>
      <c r="F557" s="119"/>
      <c r="G557" s="119"/>
      <c r="H557" s="95" t="s">
        <v>434</v>
      </c>
      <c r="I557" s="119"/>
      <c r="J557" s="122"/>
      <c r="K557" s="123"/>
      <c r="L557" s="123"/>
      <c r="M557" s="123"/>
      <c r="N557" s="123"/>
    </row>
    <row r="558" spans="1:14" s="115" customFormat="1" ht="33" customHeight="1" x14ac:dyDescent="0.2">
      <c r="A558" s="90">
        <v>373</v>
      </c>
      <c r="B558" s="116"/>
      <c r="C558" s="118"/>
      <c r="D558" s="116">
        <v>10490</v>
      </c>
      <c r="E558" s="119" t="s">
        <v>335</v>
      </c>
      <c r="F558" s="120"/>
      <c r="G558" s="120"/>
      <c r="H558" s="121">
        <v>0</v>
      </c>
      <c r="I558" s="119"/>
      <c r="J558" s="122"/>
      <c r="K558" s="123"/>
      <c r="L558" s="123"/>
      <c r="M558" s="123"/>
      <c r="N558" s="123"/>
    </row>
    <row r="559" spans="1:14" s="115" customFormat="1" ht="33" customHeight="1" x14ac:dyDescent="0.2">
      <c r="A559" s="90">
        <v>382</v>
      </c>
      <c r="B559" s="116"/>
      <c r="C559" s="118"/>
      <c r="D559" s="116">
        <v>10498</v>
      </c>
      <c r="E559" s="119" t="s">
        <v>335</v>
      </c>
      <c r="F559" s="120"/>
      <c r="G559" s="120"/>
      <c r="H559" s="121">
        <v>0</v>
      </c>
      <c r="I559" s="119"/>
      <c r="J559" s="122"/>
      <c r="K559" s="123"/>
      <c r="L559" s="123"/>
      <c r="M559" s="123"/>
      <c r="N559" s="123"/>
    </row>
    <row r="560" spans="1:14" s="115" customFormat="1" ht="33" customHeight="1" thickBot="1" x14ac:dyDescent="0.25">
      <c r="A560" s="90">
        <v>551</v>
      </c>
      <c r="B560" s="106"/>
      <c r="C560" s="107"/>
      <c r="D560" s="126">
        <v>157</v>
      </c>
      <c r="E560" s="119" t="s">
        <v>335</v>
      </c>
      <c r="F560" s="110"/>
      <c r="G560" s="110"/>
      <c r="H560" s="144" t="s">
        <v>485</v>
      </c>
      <c r="I560" s="109"/>
      <c r="J560" s="112"/>
      <c r="K560" s="114"/>
      <c r="L560" s="114"/>
      <c r="M560" s="114"/>
      <c r="N560" s="114"/>
    </row>
    <row r="561" spans="1:14" s="115" customFormat="1" ht="51.75" customHeight="1" thickTop="1" thickBot="1" x14ac:dyDescent="0.25">
      <c r="A561" s="145"/>
      <c r="B561" s="145"/>
      <c r="C561" s="145"/>
      <c r="D561" s="145"/>
      <c r="E561" s="145"/>
      <c r="F561" s="145" t="s">
        <v>532</v>
      </c>
      <c r="G561" s="145"/>
      <c r="H561" s="145"/>
      <c r="I561" s="145"/>
      <c r="J561" s="146">
        <v>262488062.27369571</v>
      </c>
      <c r="K561" s="146">
        <v>2873544.65</v>
      </c>
      <c r="L561" s="146">
        <v>61607493.859999999</v>
      </c>
      <c r="M561" s="146">
        <v>15094317.390000002</v>
      </c>
      <c r="N561" s="146">
        <v>2957110.47</v>
      </c>
    </row>
    <row r="562" spans="1:14" s="115" customFormat="1" ht="27" customHeight="1" thickTop="1" thickBot="1" x14ac:dyDescent="0.25">
      <c r="A562" s="90"/>
      <c r="B562" s="147"/>
      <c r="C562" s="147"/>
      <c r="D562" s="147"/>
      <c r="E562" s="147"/>
      <c r="F562" s="147"/>
      <c r="G562" s="147"/>
      <c r="H562" s="147"/>
      <c r="I562" s="148" t="s">
        <v>533</v>
      </c>
      <c r="J562" s="149"/>
      <c r="K562" s="150"/>
      <c r="L562" s="150"/>
      <c r="M562" s="151"/>
      <c r="N562" s="152"/>
    </row>
    <row r="563" spans="1:14" s="115" customFormat="1" ht="27" customHeight="1" thickTop="1" x14ac:dyDescent="0.2">
      <c r="A563" s="90"/>
      <c r="B563" s="147"/>
      <c r="C563" s="147"/>
      <c r="D563" s="147"/>
      <c r="E563" s="147"/>
      <c r="F563" s="147"/>
      <c r="G563" s="147"/>
      <c r="H563" s="147"/>
      <c r="I563" s="153"/>
      <c r="J563" s="154"/>
      <c r="K563" s="155"/>
      <c r="L563" s="155"/>
      <c r="M563" s="155"/>
      <c r="N563" s="156"/>
    </row>
    <row r="564" spans="1:14" s="115" customFormat="1" ht="27" customHeight="1" x14ac:dyDescent="0.2">
      <c r="A564" s="90"/>
      <c r="B564" s="147"/>
      <c r="C564" s="147"/>
      <c r="D564" s="157"/>
      <c r="E564" s="147"/>
      <c r="F564" s="147"/>
      <c r="G564" s="147"/>
      <c r="H564" s="147"/>
      <c r="I564" s="153" t="s">
        <v>534</v>
      </c>
      <c r="J564" s="158">
        <v>-4174113.0400000005</v>
      </c>
      <c r="K564" s="113">
        <v>3485047.38</v>
      </c>
      <c r="L564" s="113">
        <v>62276359.990000002</v>
      </c>
      <c r="M564" s="113">
        <v>15810011.73</v>
      </c>
      <c r="N564" s="114">
        <v>2957110.47</v>
      </c>
    </row>
    <row r="565" spans="1:14" s="115" customFormat="1" ht="27" customHeight="1" thickBot="1" x14ac:dyDescent="0.25">
      <c r="A565" s="90"/>
      <c r="B565" s="147"/>
      <c r="C565" s="147"/>
      <c r="D565" s="147"/>
      <c r="E565" s="147"/>
      <c r="F565" s="147"/>
      <c r="G565" s="147"/>
      <c r="H565" s="147"/>
      <c r="I565" s="153" t="s">
        <v>535</v>
      </c>
      <c r="J565" s="158">
        <v>125219516.86000015</v>
      </c>
      <c r="K565" s="159">
        <v>-611502.73</v>
      </c>
      <c r="L565" s="160">
        <v>-668866.13000000268</v>
      </c>
      <c r="M565" s="160">
        <v>-715694.33999999799</v>
      </c>
      <c r="N565" s="160">
        <v>0</v>
      </c>
    </row>
    <row r="566" spans="1:14" s="115" customFormat="1" ht="27" customHeight="1" thickTop="1" x14ac:dyDescent="0.2">
      <c r="A566" s="90"/>
      <c r="B566" s="147"/>
      <c r="C566" s="147"/>
      <c r="D566" s="147"/>
      <c r="E566" s="147"/>
      <c r="F566" s="147"/>
      <c r="G566" s="147"/>
      <c r="H566" s="147"/>
      <c r="I566" s="153" t="s">
        <v>536</v>
      </c>
      <c r="J566" s="154">
        <v>2085635.8500000008</v>
      </c>
      <c r="K566" s="161">
        <v>469293</v>
      </c>
      <c r="L566" s="161"/>
      <c r="M566" s="161"/>
      <c r="N566" s="162"/>
    </row>
    <row r="567" spans="1:14" s="115" customFormat="1" ht="41.25" customHeight="1" x14ac:dyDescent="0.2">
      <c r="A567" s="90"/>
      <c r="B567" s="147"/>
      <c r="C567" s="147"/>
      <c r="D567" s="147"/>
      <c r="E567" s="147"/>
      <c r="F567" s="147"/>
      <c r="G567" s="147"/>
      <c r="H567" s="163">
        <v>65780168.779999897</v>
      </c>
      <c r="I567" s="153" t="s">
        <v>537</v>
      </c>
      <c r="J567" s="154">
        <v>73576853.823695645</v>
      </c>
      <c r="K567" s="161">
        <v>142209.5</v>
      </c>
      <c r="L567" s="162"/>
      <c r="M567" s="162"/>
      <c r="N567" s="162" t="s">
        <v>538</v>
      </c>
    </row>
    <row r="568" spans="1:14" s="115" customFormat="1" ht="57" customHeight="1" x14ac:dyDescent="0.2">
      <c r="A568" s="90"/>
      <c r="B568" s="147"/>
      <c r="C568" s="147"/>
      <c r="D568" s="147"/>
      <c r="E568" s="147"/>
      <c r="F568" s="147"/>
      <c r="G568" s="147"/>
      <c r="H568" s="147"/>
      <c r="I568" s="153" t="s">
        <v>539</v>
      </c>
      <c r="J568" s="154"/>
      <c r="K568" s="161">
        <v>611502.5</v>
      </c>
      <c r="L568" s="162"/>
      <c r="M568" s="162"/>
      <c r="N568" s="162" t="s">
        <v>540</v>
      </c>
    </row>
    <row r="569" spans="1:14" s="115" customFormat="1" ht="23.25" customHeight="1" x14ac:dyDescent="0.2">
      <c r="A569" s="90"/>
      <c r="B569" s="147"/>
      <c r="C569" s="147"/>
      <c r="D569" s="147"/>
      <c r="E569" s="147"/>
      <c r="F569" s="163"/>
      <c r="G569" s="163"/>
      <c r="H569" s="147"/>
      <c r="I569" s="153" t="s">
        <v>541</v>
      </c>
      <c r="J569" s="154">
        <v>0</v>
      </c>
      <c r="K569" s="161">
        <v>-0.22999999998137355</v>
      </c>
      <c r="L569" s="162">
        <v>-668866.13000000268</v>
      </c>
      <c r="M569" s="161"/>
      <c r="N569" s="162" t="s">
        <v>538</v>
      </c>
    </row>
    <row r="570" spans="1:14" s="115" customFormat="1" ht="27" customHeight="1" x14ac:dyDescent="0.2">
      <c r="A570" s="90"/>
      <c r="B570" s="147"/>
      <c r="C570" s="147"/>
      <c r="D570" s="147"/>
      <c r="E570" s="147"/>
      <c r="F570" s="147"/>
      <c r="G570" s="147"/>
      <c r="H570" s="147"/>
      <c r="I570" s="153" t="s">
        <v>542</v>
      </c>
      <c r="J570" s="154">
        <v>-8616013.666666666</v>
      </c>
      <c r="K570" s="161"/>
      <c r="L570" s="161"/>
      <c r="M570" s="161"/>
      <c r="N570" s="164" t="s">
        <v>543</v>
      </c>
    </row>
    <row r="571" spans="1:14" s="115" customFormat="1" ht="27" customHeight="1" x14ac:dyDescent="0.2">
      <c r="A571" s="90"/>
      <c r="B571" s="147"/>
      <c r="C571" s="147"/>
      <c r="D571" s="147"/>
      <c r="E571" s="147"/>
      <c r="F571" s="147"/>
      <c r="G571" s="147"/>
      <c r="H571" s="147"/>
      <c r="I571" s="153" t="s">
        <v>544</v>
      </c>
      <c r="J571" s="154">
        <v>0</v>
      </c>
      <c r="M571" s="161"/>
      <c r="N571" s="164" t="s">
        <v>545</v>
      </c>
    </row>
    <row r="572" spans="1:14" s="115" customFormat="1" ht="27" customHeight="1" x14ac:dyDescent="0.2">
      <c r="A572" s="90"/>
      <c r="B572" s="147"/>
      <c r="C572" s="147"/>
      <c r="D572" s="147"/>
      <c r="E572" s="147"/>
      <c r="F572" s="147"/>
      <c r="G572" s="147"/>
      <c r="H572" s="147"/>
      <c r="I572" s="153" t="s">
        <v>546</v>
      </c>
      <c r="J572" s="154">
        <v>-1630175.0666666667</v>
      </c>
      <c r="M572" s="161"/>
      <c r="N572" s="164" t="s">
        <v>547</v>
      </c>
    </row>
    <row r="573" spans="1:14" s="115" customFormat="1" ht="27" customHeight="1" x14ac:dyDescent="0.2">
      <c r="A573" s="90"/>
      <c r="B573" s="147"/>
      <c r="C573" s="147"/>
      <c r="D573" s="147"/>
      <c r="E573" s="147"/>
      <c r="F573" s="147"/>
      <c r="G573" s="147"/>
      <c r="H573" s="147"/>
      <c r="I573" s="153" t="s">
        <v>533</v>
      </c>
      <c r="J573" s="154">
        <v>186461704.76036248</v>
      </c>
      <c r="M573" s="161"/>
      <c r="N573" s="164" t="s">
        <v>548</v>
      </c>
    </row>
    <row r="574" spans="1:14" s="115" customFormat="1" ht="27" customHeight="1" x14ac:dyDescent="0.2">
      <c r="A574" s="90"/>
      <c r="B574" s="147"/>
      <c r="C574" s="147"/>
      <c r="D574" s="147"/>
      <c r="E574" s="147"/>
      <c r="F574" s="147"/>
      <c r="G574" s="147"/>
      <c r="H574" s="147"/>
      <c r="I574" s="147" t="s">
        <v>549</v>
      </c>
      <c r="J574" s="147"/>
      <c r="M574" s="161"/>
      <c r="N574" s="164" t="s">
        <v>550</v>
      </c>
    </row>
    <row r="575" spans="1:14" s="115" customFormat="1" ht="27" customHeight="1" x14ac:dyDescent="0.2">
      <c r="A575" s="90"/>
      <c r="B575" s="147"/>
      <c r="C575" s="147"/>
      <c r="D575" s="147"/>
      <c r="E575" s="147"/>
      <c r="F575" s="147"/>
      <c r="G575" s="147"/>
      <c r="H575" s="147"/>
      <c r="I575" s="147" t="s">
        <v>551</v>
      </c>
      <c r="J575" s="147"/>
      <c r="M575" s="161"/>
      <c r="N575" s="164" t="s">
        <v>552</v>
      </c>
    </row>
    <row r="576" spans="1:14" s="115" customFormat="1" ht="27" customHeight="1" thickBot="1" x14ac:dyDescent="0.25">
      <c r="A576" s="90"/>
      <c r="B576" s="147"/>
      <c r="C576" s="147"/>
      <c r="D576" s="147"/>
      <c r="E576" s="147"/>
      <c r="F576" s="147"/>
      <c r="G576" s="147"/>
      <c r="H576" s="147"/>
      <c r="I576" s="147"/>
      <c r="J576" s="147"/>
      <c r="M576" s="161">
        <v>-715694.33999999799</v>
      </c>
      <c r="N576" s="161"/>
    </row>
    <row r="577" spans="1:14" s="115" customFormat="1" ht="45.75" customHeight="1" thickTop="1" thickBot="1" x14ac:dyDescent="0.25">
      <c r="A577" s="90"/>
      <c r="B577" s="147"/>
      <c r="C577" s="147"/>
      <c r="D577" s="147"/>
      <c r="E577" s="147"/>
      <c r="F577" s="147"/>
      <c r="G577" s="147"/>
      <c r="H577" s="147"/>
      <c r="I577" s="147"/>
      <c r="J577" s="147"/>
      <c r="K577" s="165"/>
      <c r="L577" s="166"/>
      <c r="N577" s="161"/>
    </row>
    <row r="578" spans="1:14" s="115" customFormat="1" ht="45.75" customHeight="1" thickTop="1" thickBot="1" x14ac:dyDescent="0.25">
      <c r="A578" s="90"/>
      <c r="B578" s="147"/>
      <c r="C578" s="147"/>
      <c r="D578" s="147"/>
      <c r="E578" s="147"/>
      <c r="F578" s="147"/>
      <c r="G578" s="147"/>
      <c r="H578" s="163"/>
      <c r="I578" s="147"/>
      <c r="J578" s="147"/>
      <c r="K578" s="167">
        <v>230804163.9717499</v>
      </c>
      <c r="L578" s="168">
        <v>5.0000011920928955E-2</v>
      </c>
      <c r="N578" s="161"/>
    </row>
    <row r="579" spans="1:14" s="115" customFormat="1" ht="45.75" customHeight="1" thickTop="1" x14ac:dyDescent="0.2">
      <c r="A579" s="90"/>
      <c r="B579" s="147"/>
      <c r="C579" s="147"/>
      <c r="D579" s="147"/>
      <c r="E579" s="147"/>
      <c r="F579" s="147"/>
      <c r="G579" s="147"/>
      <c r="H579" s="147"/>
      <c r="I579" s="147"/>
      <c r="J579" s="147"/>
      <c r="K579" s="169">
        <v>140962794.49000001</v>
      </c>
      <c r="L579" s="170" t="s">
        <v>553</v>
      </c>
      <c r="N579" s="147"/>
    </row>
    <row r="580" spans="1:14" s="115" customFormat="1" ht="45.75" customHeight="1" x14ac:dyDescent="0.2">
      <c r="A580" s="90"/>
      <c r="B580" s="147"/>
      <c r="C580" s="147"/>
      <c r="D580" s="147"/>
      <c r="E580" s="147"/>
      <c r="F580" s="147"/>
      <c r="G580" s="147"/>
      <c r="H580" s="147"/>
      <c r="I580" s="147"/>
      <c r="J580" s="147"/>
      <c r="K580" s="171">
        <v>15810011.73</v>
      </c>
      <c r="L580" s="172" t="s">
        <v>554</v>
      </c>
      <c r="M580" s="173"/>
      <c r="N580" s="147"/>
    </row>
    <row r="581" spans="1:14" s="147" customFormat="1" ht="45.75" customHeight="1" x14ac:dyDescent="0.2">
      <c r="A581" s="90"/>
      <c r="I581" s="173"/>
      <c r="K581" s="171">
        <v>3485047.38</v>
      </c>
      <c r="L581" s="172" t="s">
        <v>555</v>
      </c>
      <c r="M581" s="173"/>
    </row>
    <row r="582" spans="1:14" s="147" customFormat="1" ht="45.75" customHeight="1" x14ac:dyDescent="0.2">
      <c r="A582" s="90"/>
      <c r="I582" s="173"/>
      <c r="K582" s="171">
        <v>2957110.47</v>
      </c>
      <c r="L582" s="172" t="s">
        <v>556</v>
      </c>
      <c r="M582" s="174"/>
    </row>
    <row r="583" spans="1:14" s="147" customFormat="1" ht="45.75" customHeight="1" x14ac:dyDescent="0.2">
      <c r="A583" s="90"/>
      <c r="I583" s="175"/>
      <c r="K583" s="171">
        <v>73576853.823695645</v>
      </c>
      <c r="L583" s="176" t="s">
        <v>557</v>
      </c>
      <c r="M583" s="173"/>
    </row>
    <row r="584" spans="1:14" s="177" customFormat="1" ht="45.75" customHeight="1" x14ac:dyDescent="0.2">
      <c r="A584" s="90"/>
      <c r="B584" s="147"/>
      <c r="C584" s="147"/>
      <c r="D584" s="147"/>
      <c r="E584" s="147"/>
      <c r="F584" s="147"/>
      <c r="G584" s="147"/>
      <c r="H584" s="147"/>
      <c r="J584" s="147"/>
      <c r="K584" s="171">
        <v>11036528.073554346</v>
      </c>
      <c r="L584" s="176" t="s">
        <v>558</v>
      </c>
      <c r="M584" s="173"/>
      <c r="N584" s="147"/>
    </row>
    <row r="585" spans="1:14" s="147" customFormat="1" ht="45.75" customHeight="1" x14ac:dyDescent="0.2">
      <c r="A585" s="90"/>
      <c r="I585" s="175"/>
      <c r="K585" s="171">
        <v>2085635.8499999999</v>
      </c>
      <c r="L585" s="172" t="s">
        <v>559</v>
      </c>
      <c r="M585" s="173"/>
    </row>
    <row r="586" spans="1:14" s="147" customFormat="1" ht="49.5" customHeight="1" x14ac:dyDescent="0.2">
      <c r="A586" s="90"/>
      <c r="I586" s="175"/>
      <c r="J586" s="147">
        <v>0</v>
      </c>
      <c r="K586" s="178">
        <v>312845.37750000012</v>
      </c>
      <c r="L586" s="179" t="s">
        <v>560</v>
      </c>
      <c r="M586" s="174"/>
    </row>
    <row r="587" spans="1:14" s="147" customFormat="1" ht="49.5" customHeight="1" x14ac:dyDescent="0.2">
      <c r="A587" s="90"/>
      <c r="I587" s="173"/>
      <c r="J587" s="147">
        <v>0</v>
      </c>
      <c r="K587" s="178">
        <v>-18095466.383000076</v>
      </c>
      <c r="L587" s="179" t="s">
        <v>561</v>
      </c>
    </row>
    <row r="588" spans="1:14" s="147" customFormat="1" ht="49.5" customHeight="1" x14ac:dyDescent="0.2">
      <c r="A588" s="90"/>
      <c r="I588" s="173"/>
      <c r="K588" s="178">
        <v>-715694.33999999799</v>
      </c>
      <c r="L588" s="179" t="s">
        <v>562</v>
      </c>
    </row>
    <row r="589" spans="1:14" s="147" customFormat="1" ht="49.5" customHeight="1" thickBot="1" x14ac:dyDescent="0.25">
      <c r="A589" s="90"/>
      <c r="K589" s="180">
        <v>-611502.5</v>
      </c>
      <c r="L589" s="181" t="s">
        <v>563</v>
      </c>
    </row>
    <row r="590" spans="1:14" s="147" customFormat="1" ht="49.5" customHeight="1" thickTop="1" x14ac:dyDescent="0.2">
      <c r="A590" s="90"/>
      <c r="L590" s="175"/>
    </row>
    <row r="591" spans="1:14" s="147" customFormat="1" ht="48.75" customHeight="1" x14ac:dyDescent="0.2">
      <c r="A591" s="90"/>
      <c r="J591" s="182"/>
    </row>
    <row r="592" spans="1:14" ht="25.15" customHeight="1" x14ac:dyDescent="0.2">
      <c r="A592" s="90"/>
      <c r="C592" s="86"/>
      <c r="D592" s="86"/>
      <c r="E592" s="86"/>
      <c r="F592" s="86"/>
      <c r="G592" s="86"/>
      <c r="H592" s="86"/>
      <c r="I592" s="86"/>
      <c r="J592" s="86"/>
      <c r="K592" s="86"/>
      <c r="L592" s="86"/>
      <c r="M592" s="86"/>
      <c r="N592" s="86"/>
    </row>
    <row r="593" spans="1:14" ht="23.25" customHeight="1" x14ac:dyDescent="0.2">
      <c r="A593" s="90"/>
      <c r="C593" s="86"/>
      <c r="D593" s="86"/>
      <c r="E593" s="86"/>
      <c r="F593" s="86"/>
      <c r="G593" s="86"/>
      <c r="H593" s="86"/>
      <c r="I593" s="86"/>
      <c r="J593" s="86"/>
      <c r="K593" s="86"/>
      <c r="L593" s="86"/>
      <c r="M593" s="86"/>
      <c r="N593" s="86"/>
    </row>
    <row r="594" spans="1:14" ht="23.25" customHeight="1" x14ac:dyDescent="0.2">
      <c r="A594" s="90"/>
      <c r="C594" s="86"/>
      <c r="D594" s="86"/>
      <c r="E594" s="86"/>
      <c r="F594" s="86"/>
      <c r="G594" s="86"/>
      <c r="H594" s="86"/>
      <c r="I594" s="86"/>
      <c r="J594" s="86"/>
      <c r="K594" s="86"/>
      <c r="L594" s="86"/>
      <c r="M594" s="86"/>
      <c r="N594" s="86"/>
    </row>
    <row r="595" spans="1:14" ht="23.25" customHeight="1" x14ac:dyDescent="0.2">
      <c r="A595" s="90"/>
      <c r="C595" s="86"/>
      <c r="D595" s="86"/>
      <c r="E595" s="86"/>
      <c r="F595" s="86"/>
      <c r="G595" s="86"/>
      <c r="H595" s="86"/>
      <c r="I595" s="86"/>
      <c r="J595" s="86"/>
      <c r="K595" s="86"/>
      <c r="L595" s="86"/>
      <c r="M595" s="86"/>
      <c r="N595" s="86"/>
    </row>
    <row r="596" spans="1:14" ht="23.25" customHeight="1" x14ac:dyDescent="0.2">
      <c r="A596" s="90"/>
      <c r="C596" s="86"/>
      <c r="D596" s="86"/>
      <c r="E596" s="86"/>
      <c r="F596" s="86"/>
      <c r="G596" s="86"/>
      <c r="H596" s="86"/>
      <c r="I596" s="86"/>
      <c r="J596" s="86"/>
      <c r="K596" s="86"/>
      <c r="L596" s="86"/>
      <c r="M596" s="86"/>
      <c r="N596" s="86"/>
    </row>
    <row r="597" spans="1:14" ht="23.25" customHeight="1" x14ac:dyDescent="0.2">
      <c r="A597" s="90"/>
      <c r="C597" s="86"/>
      <c r="D597" s="86"/>
      <c r="E597" s="86"/>
      <c r="F597" s="86"/>
      <c r="G597" s="86"/>
      <c r="H597" s="86"/>
      <c r="I597" s="86"/>
      <c r="J597" s="86"/>
      <c r="K597" s="86"/>
      <c r="L597" s="86"/>
      <c r="M597" s="86"/>
      <c r="N597" s="86"/>
    </row>
    <row r="598" spans="1:14" ht="23.25" customHeight="1" x14ac:dyDescent="0.2">
      <c r="A598" s="90"/>
      <c r="C598" s="86"/>
      <c r="D598" s="86"/>
      <c r="E598" s="86"/>
      <c r="F598" s="86"/>
      <c r="G598" s="86"/>
      <c r="H598" s="86"/>
      <c r="I598" s="86"/>
      <c r="J598" s="86"/>
      <c r="K598" s="86"/>
      <c r="L598" s="86"/>
      <c r="M598" s="86"/>
      <c r="N598" s="86"/>
    </row>
    <row r="599" spans="1:14" ht="23.25" customHeight="1" x14ac:dyDescent="0.2">
      <c r="A599" s="90"/>
      <c r="C599" s="86"/>
      <c r="D599" s="86"/>
      <c r="E599" s="86"/>
      <c r="F599" s="86"/>
      <c r="G599" s="86"/>
      <c r="H599" s="86"/>
      <c r="I599" s="86"/>
      <c r="J599" s="86"/>
      <c r="K599" s="86"/>
      <c r="L599" s="86"/>
      <c r="M599" s="86"/>
      <c r="N599" s="86"/>
    </row>
    <row r="600" spans="1:14" ht="23.25" customHeight="1" x14ac:dyDescent="0.2">
      <c r="A600" s="90"/>
      <c r="C600" s="86"/>
      <c r="D600" s="86"/>
      <c r="E600" s="86"/>
      <c r="F600" s="86"/>
      <c r="G600" s="86"/>
      <c r="H600" s="86"/>
      <c r="I600" s="86"/>
      <c r="J600" s="86"/>
      <c r="K600" s="86"/>
      <c r="L600" s="86"/>
      <c r="M600" s="86"/>
      <c r="N600" s="86"/>
    </row>
    <row r="601" spans="1:14" ht="23.25" customHeight="1" x14ac:dyDescent="0.2">
      <c r="A601" s="90"/>
      <c r="C601" s="86"/>
      <c r="D601" s="86"/>
      <c r="E601" s="86"/>
      <c r="F601" s="86"/>
      <c r="G601" s="86"/>
      <c r="H601" s="86"/>
      <c r="I601" s="86"/>
      <c r="J601" s="86"/>
      <c r="K601" s="86"/>
      <c r="L601" s="86"/>
      <c r="M601" s="86"/>
      <c r="N601" s="86"/>
    </row>
    <row r="602" spans="1:14" ht="23.25" customHeight="1" x14ac:dyDescent="0.2">
      <c r="A602" s="90"/>
      <c r="C602" s="86"/>
      <c r="D602" s="86"/>
      <c r="E602" s="86"/>
      <c r="F602" s="86"/>
      <c r="G602" s="86"/>
      <c r="H602" s="86"/>
      <c r="I602" s="86"/>
      <c r="J602" s="86"/>
      <c r="K602" s="86"/>
      <c r="L602" s="86"/>
      <c r="M602" s="86"/>
      <c r="N602" s="86"/>
    </row>
    <row r="603" spans="1:14" ht="23.25" customHeight="1" x14ac:dyDescent="0.2">
      <c r="A603" s="90"/>
      <c r="C603" s="86"/>
      <c r="D603" s="86"/>
      <c r="E603" s="86"/>
      <c r="F603" s="86"/>
      <c r="G603" s="86"/>
      <c r="H603" s="86"/>
      <c r="I603" s="86"/>
      <c r="J603" s="86"/>
      <c r="K603" s="86"/>
      <c r="L603" s="86"/>
      <c r="M603" s="86"/>
      <c r="N603" s="86"/>
    </row>
    <row r="604" spans="1:14" ht="23.25" customHeight="1" x14ac:dyDescent="0.2">
      <c r="A604" s="90"/>
      <c r="C604" s="86"/>
      <c r="D604" s="86"/>
      <c r="E604" s="86"/>
      <c r="F604" s="86"/>
      <c r="G604" s="86"/>
      <c r="H604" s="86"/>
      <c r="I604" s="86"/>
      <c r="J604" s="86"/>
      <c r="K604" s="86"/>
      <c r="L604" s="86"/>
      <c r="M604" s="86"/>
      <c r="N604" s="86"/>
    </row>
    <row r="605" spans="1:14" ht="23.25" customHeight="1" x14ac:dyDescent="0.2">
      <c r="A605" s="90"/>
      <c r="C605" s="86"/>
      <c r="D605" s="86"/>
      <c r="E605" s="86"/>
      <c r="F605" s="86"/>
      <c r="G605" s="86"/>
      <c r="H605" s="86"/>
      <c r="I605" s="86"/>
      <c r="J605" s="86"/>
      <c r="K605" s="86"/>
      <c r="L605" s="86"/>
      <c r="M605" s="86"/>
      <c r="N605" s="86"/>
    </row>
    <row r="606" spans="1:14" ht="23.25" customHeight="1" x14ac:dyDescent="0.2">
      <c r="A606" s="90"/>
      <c r="C606" s="86"/>
      <c r="D606" s="86"/>
      <c r="E606" s="86"/>
      <c r="F606" s="86"/>
      <c r="G606" s="86"/>
      <c r="H606" s="86"/>
      <c r="I606" s="86"/>
      <c r="J606" s="86"/>
      <c r="K606" s="86"/>
      <c r="L606" s="86"/>
      <c r="M606" s="86"/>
      <c r="N606" s="86"/>
    </row>
    <row r="607" spans="1:14" ht="23.25" customHeight="1" x14ac:dyDescent="0.2">
      <c r="A607" s="90"/>
      <c r="C607" s="86"/>
      <c r="D607" s="86"/>
      <c r="E607" s="86"/>
      <c r="F607" s="86"/>
      <c r="G607" s="86"/>
      <c r="H607" s="86"/>
      <c r="I607" s="86"/>
      <c r="J607" s="86"/>
      <c r="K607" s="86"/>
      <c r="L607" s="86"/>
      <c r="M607" s="86"/>
      <c r="N607" s="86"/>
    </row>
    <row r="608" spans="1:14" ht="23.25" customHeight="1" x14ac:dyDescent="0.2">
      <c r="A608" s="90"/>
      <c r="C608" s="86"/>
      <c r="D608" s="86"/>
      <c r="E608" s="86"/>
      <c r="F608" s="86"/>
      <c r="G608" s="86"/>
      <c r="H608" s="86"/>
      <c r="I608" s="86"/>
      <c r="J608" s="86"/>
      <c r="K608" s="86"/>
      <c r="L608" s="86"/>
      <c r="M608" s="86"/>
      <c r="N608" s="86"/>
    </row>
    <row r="609" spans="1:14" ht="23.25" customHeight="1" x14ac:dyDescent="0.2">
      <c r="A609" s="90"/>
      <c r="C609" s="86"/>
      <c r="D609" s="86"/>
      <c r="E609" s="86"/>
      <c r="F609" s="86"/>
      <c r="G609" s="86"/>
      <c r="H609" s="86"/>
      <c r="I609" s="86"/>
      <c r="J609" s="86"/>
      <c r="K609" s="86"/>
      <c r="L609" s="86"/>
      <c r="M609" s="86"/>
      <c r="N609" s="86"/>
    </row>
    <row r="610" spans="1:14" ht="23.25" customHeight="1" x14ac:dyDescent="0.2">
      <c r="A610" s="90"/>
      <c r="C610" s="86"/>
      <c r="D610" s="86"/>
      <c r="E610" s="86"/>
      <c r="F610" s="86"/>
      <c r="G610" s="86"/>
      <c r="H610" s="86"/>
      <c r="I610" s="86"/>
      <c r="J610" s="86"/>
      <c r="K610" s="86"/>
      <c r="L610" s="86"/>
      <c r="M610" s="86"/>
      <c r="N610" s="86"/>
    </row>
    <row r="611" spans="1:14" ht="23.25" customHeight="1" x14ac:dyDescent="0.2">
      <c r="A611" s="90"/>
      <c r="C611" s="86"/>
      <c r="D611" s="86"/>
      <c r="E611" s="86"/>
      <c r="F611" s="86"/>
      <c r="G611" s="86"/>
      <c r="H611" s="86"/>
      <c r="I611" s="86"/>
      <c r="J611" s="86"/>
      <c r="K611" s="86"/>
      <c r="L611" s="86"/>
      <c r="M611" s="86"/>
      <c r="N611" s="86"/>
    </row>
    <row r="612" spans="1:14" ht="23.25" customHeight="1" x14ac:dyDescent="0.2">
      <c r="A612" s="90"/>
      <c r="C612" s="86"/>
      <c r="D612" s="86"/>
      <c r="E612" s="86"/>
      <c r="F612" s="86"/>
      <c r="G612" s="86"/>
      <c r="H612" s="86"/>
      <c r="I612" s="86"/>
      <c r="J612" s="86"/>
      <c r="K612" s="86"/>
      <c r="L612" s="86"/>
      <c r="M612" s="86"/>
      <c r="N612" s="86"/>
    </row>
    <row r="613" spans="1:14" ht="23.25" customHeight="1" x14ac:dyDescent="0.2">
      <c r="A613" s="90"/>
      <c r="C613" s="86"/>
      <c r="D613" s="86"/>
      <c r="E613" s="86"/>
      <c r="F613" s="86"/>
      <c r="G613" s="86"/>
      <c r="H613" s="86"/>
      <c r="I613" s="86"/>
      <c r="J613" s="86"/>
      <c r="K613" s="86"/>
      <c r="L613" s="86"/>
      <c r="M613" s="86"/>
      <c r="N613" s="86"/>
    </row>
    <row r="614" spans="1:14" ht="23.25" customHeight="1" x14ac:dyDescent="0.2">
      <c r="A614" s="90"/>
      <c r="C614" s="86"/>
      <c r="D614" s="86"/>
      <c r="E614" s="86"/>
      <c r="F614" s="86"/>
      <c r="G614" s="86"/>
      <c r="H614" s="86"/>
      <c r="I614" s="86"/>
      <c r="J614" s="86"/>
      <c r="K614" s="86"/>
      <c r="L614" s="86"/>
      <c r="M614" s="86"/>
      <c r="N614" s="86"/>
    </row>
    <row r="615" spans="1:14" ht="23.25" customHeight="1" x14ac:dyDescent="0.2">
      <c r="A615" s="90"/>
      <c r="C615" s="86"/>
      <c r="D615" s="86"/>
      <c r="E615" s="86"/>
      <c r="F615" s="86"/>
      <c r="G615" s="86"/>
      <c r="H615" s="86"/>
      <c r="I615" s="86"/>
      <c r="J615" s="86"/>
      <c r="K615" s="86"/>
      <c r="L615" s="86"/>
      <c r="M615" s="86"/>
      <c r="N615" s="86"/>
    </row>
    <row r="616" spans="1:14" ht="23.25" customHeight="1" x14ac:dyDescent="0.2">
      <c r="A616" s="90"/>
      <c r="C616" s="86"/>
      <c r="D616" s="86"/>
      <c r="E616" s="86"/>
      <c r="F616" s="86"/>
      <c r="G616" s="86"/>
      <c r="H616" s="86"/>
      <c r="I616" s="86"/>
      <c r="J616" s="86"/>
      <c r="K616" s="86"/>
      <c r="L616" s="86"/>
      <c r="M616" s="86"/>
      <c r="N616" s="86"/>
    </row>
    <row r="617" spans="1:14" ht="23.25" customHeight="1" x14ac:dyDescent="0.2">
      <c r="A617" s="90"/>
      <c r="C617" s="86"/>
      <c r="D617" s="86"/>
      <c r="E617" s="86"/>
      <c r="F617" s="86"/>
      <c r="G617" s="86"/>
      <c r="H617" s="86"/>
      <c r="I617" s="86"/>
      <c r="J617" s="86"/>
      <c r="K617" s="86"/>
      <c r="L617" s="86"/>
      <c r="M617" s="86"/>
      <c r="N617" s="86"/>
    </row>
    <row r="618" spans="1:14" ht="23.25" customHeight="1" x14ac:dyDescent="0.2">
      <c r="A618" s="90"/>
      <c r="C618" s="86"/>
      <c r="D618" s="86"/>
      <c r="E618" s="86"/>
      <c r="F618" s="86"/>
      <c r="G618" s="86"/>
      <c r="H618" s="86"/>
      <c r="I618" s="86"/>
      <c r="J618" s="86"/>
      <c r="K618" s="86"/>
      <c r="L618" s="86"/>
      <c r="M618" s="86"/>
      <c r="N618" s="86"/>
    </row>
    <row r="619" spans="1:14" ht="23.25" customHeight="1" x14ac:dyDescent="0.2">
      <c r="A619" s="90"/>
      <c r="C619" s="86"/>
      <c r="D619" s="86"/>
      <c r="E619" s="86"/>
      <c r="F619" s="86"/>
      <c r="G619" s="86"/>
      <c r="H619" s="86"/>
      <c r="I619" s="86"/>
      <c r="J619" s="86"/>
      <c r="K619" s="86"/>
      <c r="L619" s="86"/>
      <c r="M619" s="86"/>
      <c r="N619" s="86"/>
    </row>
    <row r="620" spans="1:14" ht="23.25" customHeight="1" x14ac:dyDescent="0.2">
      <c r="A620" s="90"/>
      <c r="C620" s="86"/>
      <c r="D620" s="86"/>
      <c r="E620" s="86"/>
      <c r="F620" s="86"/>
      <c r="G620" s="86"/>
      <c r="H620" s="86"/>
      <c r="I620" s="86"/>
      <c r="J620" s="86"/>
      <c r="K620" s="86"/>
      <c r="L620" s="86"/>
      <c r="M620" s="86"/>
      <c r="N620" s="86"/>
    </row>
    <row r="621" spans="1:14" ht="23.25" customHeight="1" x14ac:dyDescent="0.2">
      <c r="A621" s="90"/>
      <c r="C621" s="86"/>
      <c r="D621" s="86"/>
      <c r="E621" s="86"/>
      <c r="F621" s="86"/>
      <c r="G621" s="86"/>
      <c r="H621" s="86"/>
      <c r="I621" s="86"/>
      <c r="J621" s="86"/>
      <c r="K621" s="86"/>
      <c r="L621" s="86"/>
      <c r="M621" s="86"/>
      <c r="N621" s="86"/>
    </row>
    <row r="622" spans="1:14" ht="23.25" customHeight="1" x14ac:dyDescent="0.2">
      <c r="A622" s="90"/>
      <c r="C622" s="86"/>
      <c r="D622" s="86"/>
      <c r="E622" s="86"/>
      <c r="F622" s="86"/>
      <c r="G622" s="86"/>
      <c r="H622" s="86"/>
      <c r="I622" s="86"/>
      <c r="J622" s="86"/>
      <c r="K622" s="86"/>
      <c r="L622" s="86"/>
      <c r="M622" s="86"/>
      <c r="N622" s="86"/>
    </row>
    <row r="623" spans="1:14" ht="23.25" customHeight="1" x14ac:dyDescent="0.2">
      <c r="A623" s="90"/>
      <c r="C623" s="86"/>
      <c r="D623" s="86"/>
      <c r="E623" s="86"/>
      <c r="F623" s="86"/>
      <c r="G623" s="86"/>
      <c r="H623" s="86"/>
      <c r="I623" s="86"/>
      <c r="J623" s="86"/>
      <c r="K623" s="86"/>
      <c r="L623" s="86"/>
      <c r="M623" s="86"/>
      <c r="N623" s="86"/>
    </row>
    <row r="624" spans="1:14" ht="23.25" customHeight="1" x14ac:dyDescent="0.2">
      <c r="A624" s="90"/>
      <c r="C624" s="86"/>
      <c r="D624" s="86"/>
      <c r="E624" s="86"/>
      <c r="F624" s="86"/>
      <c r="G624" s="86"/>
      <c r="H624" s="86"/>
      <c r="I624" s="86"/>
      <c r="J624" s="86"/>
      <c r="K624" s="86"/>
      <c r="L624" s="86"/>
      <c r="M624" s="86"/>
      <c r="N624" s="86"/>
    </row>
    <row r="625" spans="1:14" ht="23.25" customHeight="1" x14ac:dyDescent="0.2">
      <c r="A625" s="90"/>
      <c r="C625" s="86"/>
      <c r="D625" s="86"/>
      <c r="E625" s="86"/>
      <c r="F625" s="86"/>
      <c r="G625" s="86"/>
      <c r="H625" s="86"/>
      <c r="I625" s="86"/>
      <c r="J625" s="86"/>
      <c r="K625" s="86"/>
      <c r="L625" s="86"/>
      <c r="M625" s="86"/>
      <c r="N625" s="86"/>
    </row>
    <row r="626" spans="1:14" ht="23.25" customHeight="1" x14ac:dyDescent="0.2">
      <c r="A626" s="90"/>
      <c r="C626" s="86"/>
      <c r="D626" s="86"/>
      <c r="E626" s="86"/>
      <c r="F626" s="86"/>
      <c r="G626" s="86"/>
      <c r="H626" s="86"/>
      <c r="I626" s="86"/>
      <c r="J626" s="86"/>
      <c r="K626" s="86"/>
      <c r="L626" s="86"/>
      <c r="M626" s="86"/>
      <c r="N626" s="86"/>
    </row>
    <row r="627" spans="1:14" ht="23.25" customHeight="1" x14ac:dyDescent="0.2">
      <c r="A627" s="90"/>
      <c r="C627" s="86"/>
      <c r="D627" s="86"/>
      <c r="E627" s="86"/>
      <c r="F627" s="86"/>
      <c r="G627" s="86"/>
      <c r="H627" s="86"/>
      <c r="I627" s="86"/>
      <c r="J627" s="86"/>
      <c r="K627" s="86"/>
      <c r="L627" s="86"/>
      <c r="M627" s="86"/>
      <c r="N627" s="86"/>
    </row>
    <row r="628" spans="1:14" ht="23.25" customHeight="1" x14ac:dyDescent="0.2">
      <c r="A628" s="90"/>
      <c r="C628" s="86"/>
      <c r="D628" s="86"/>
      <c r="E628" s="86"/>
      <c r="F628" s="86"/>
      <c r="G628" s="86"/>
      <c r="H628" s="86"/>
      <c r="I628" s="86"/>
      <c r="J628" s="86"/>
      <c r="K628" s="86"/>
      <c r="L628" s="86"/>
      <c r="M628" s="86"/>
      <c r="N628" s="86"/>
    </row>
    <row r="629" spans="1:14" ht="23.25" customHeight="1" x14ac:dyDescent="0.2">
      <c r="A629" s="90"/>
      <c r="C629" s="86"/>
      <c r="D629" s="86"/>
      <c r="E629" s="86"/>
      <c r="F629" s="86"/>
      <c r="G629" s="86"/>
      <c r="H629" s="86"/>
      <c r="I629" s="86"/>
      <c r="J629" s="86"/>
      <c r="K629" s="86"/>
      <c r="L629" s="86"/>
      <c r="M629" s="86"/>
      <c r="N629" s="86"/>
    </row>
    <row r="630" spans="1:14" ht="23.25" customHeight="1" x14ac:dyDescent="0.2">
      <c r="A630" s="90"/>
      <c r="C630" s="86"/>
      <c r="D630" s="86"/>
      <c r="E630" s="86"/>
      <c r="F630" s="86"/>
      <c r="G630" s="86"/>
      <c r="H630" s="86"/>
      <c r="I630" s="86"/>
      <c r="J630" s="86"/>
      <c r="K630" s="86"/>
      <c r="L630" s="86"/>
      <c r="M630" s="86"/>
      <c r="N630" s="86"/>
    </row>
    <row r="631" spans="1:14" ht="23.25" customHeight="1" x14ac:dyDescent="0.2">
      <c r="A631" s="90"/>
      <c r="C631" s="86"/>
      <c r="D631" s="86"/>
      <c r="E631" s="86"/>
      <c r="F631" s="86"/>
      <c r="G631" s="86"/>
      <c r="H631" s="86"/>
      <c r="I631" s="86"/>
      <c r="J631" s="86"/>
      <c r="K631" s="86"/>
      <c r="L631" s="86"/>
      <c r="M631" s="86"/>
      <c r="N631" s="86"/>
    </row>
    <row r="632" spans="1:14" ht="23.25" customHeight="1" x14ac:dyDescent="0.2">
      <c r="A632" s="90"/>
      <c r="C632" s="86"/>
      <c r="D632" s="86"/>
      <c r="E632" s="86"/>
      <c r="F632" s="86"/>
      <c r="G632" s="86"/>
      <c r="H632" s="86"/>
      <c r="I632" s="86"/>
      <c r="J632" s="86"/>
      <c r="K632" s="86"/>
      <c r="L632" s="86"/>
      <c r="M632" s="86"/>
      <c r="N632" s="86"/>
    </row>
    <row r="633" spans="1:14" ht="23.25" customHeight="1" x14ac:dyDescent="0.2">
      <c r="A633" s="90"/>
      <c r="C633" s="86"/>
      <c r="D633" s="86"/>
      <c r="E633" s="86"/>
      <c r="F633" s="86"/>
      <c r="G633" s="86"/>
      <c r="H633" s="86"/>
      <c r="I633" s="86"/>
      <c r="J633" s="86"/>
      <c r="K633" s="86"/>
      <c r="L633" s="86"/>
      <c r="M633" s="86"/>
      <c r="N633" s="86"/>
    </row>
    <row r="634" spans="1:14" ht="23.25" customHeight="1" x14ac:dyDescent="0.2">
      <c r="A634" s="90"/>
      <c r="C634" s="86"/>
      <c r="D634" s="86"/>
      <c r="E634" s="86"/>
      <c r="F634" s="86"/>
      <c r="G634" s="86"/>
      <c r="H634" s="86"/>
      <c r="I634" s="86"/>
      <c r="J634" s="86"/>
      <c r="K634" s="86"/>
      <c r="L634" s="86"/>
      <c r="M634" s="86"/>
      <c r="N634" s="86"/>
    </row>
    <row r="635" spans="1:14" ht="23.25" customHeight="1" x14ac:dyDescent="0.2">
      <c r="A635" s="90"/>
      <c r="C635" s="86"/>
      <c r="D635" s="86"/>
      <c r="E635" s="86"/>
      <c r="F635" s="86"/>
      <c r="G635" s="86"/>
      <c r="H635" s="86"/>
      <c r="I635" s="86"/>
      <c r="J635" s="86"/>
      <c r="K635" s="86"/>
      <c r="L635" s="86"/>
      <c r="M635" s="86"/>
      <c r="N635" s="86"/>
    </row>
    <row r="636" spans="1:14" ht="23.25" customHeight="1" x14ac:dyDescent="0.2">
      <c r="A636" s="90"/>
      <c r="C636" s="86"/>
      <c r="D636" s="86"/>
      <c r="E636" s="86"/>
      <c r="F636" s="86"/>
      <c r="G636" s="86"/>
      <c r="H636" s="86"/>
      <c r="I636" s="86"/>
      <c r="J636" s="86"/>
      <c r="K636" s="86"/>
      <c r="L636" s="86"/>
      <c r="M636" s="86"/>
      <c r="N636" s="86"/>
    </row>
    <row r="637" spans="1:14" ht="23.25" customHeight="1" x14ac:dyDescent="0.2">
      <c r="A637" s="90"/>
      <c r="C637" s="86"/>
      <c r="D637" s="86"/>
      <c r="E637" s="86"/>
      <c r="F637" s="86"/>
      <c r="G637" s="86"/>
      <c r="H637" s="86"/>
      <c r="I637" s="86"/>
      <c r="J637" s="86"/>
      <c r="K637" s="86"/>
      <c r="L637" s="86"/>
      <c r="M637" s="86"/>
      <c r="N637" s="86"/>
    </row>
    <row r="638" spans="1:14" ht="23.25" customHeight="1" x14ac:dyDescent="0.2">
      <c r="A638" s="90"/>
      <c r="C638" s="86"/>
      <c r="D638" s="86"/>
      <c r="E638" s="86"/>
      <c r="F638" s="86"/>
      <c r="G638" s="86"/>
      <c r="H638" s="86"/>
      <c r="I638" s="86"/>
      <c r="J638" s="86"/>
      <c r="K638" s="86"/>
      <c r="L638" s="86"/>
      <c r="M638" s="86"/>
      <c r="N638" s="86"/>
    </row>
    <row r="639" spans="1:14" ht="23.25" customHeight="1" x14ac:dyDescent="0.2">
      <c r="A639" s="90"/>
      <c r="C639" s="86"/>
      <c r="D639" s="86"/>
      <c r="E639" s="86"/>
      <c r="F639" s="86"/>
      <c r="G639" s="86"/>
      <c r="H639" s="86"/>
      <c r="I639" s="86"/>
      <c r="J639" s="86"/>
      <c r="K639" s="86"/>
      <c r="L639" s="86"/>
      <c r="M639" s="86"/>
      <c r="N639" s="86"/>
    </row>
    <row r="640" spans="1:14" ht="23.25" customHeight="1" x14ac:dyDescent="0.2">
      <c r="A640" s="90"/>
      <c r="C640" s="86"/>
      <c r="D640" s="86"/>
      <c r="E640" s="86"/>
      <c r="F640" s="86"/>
      <c r="G640" s="86"/>
      <c r="H640" s="86"/>
      <c r="I640" s="86"/>
      <c r="J640" s="86"/>
      <c r="K640" s="86"/>
      <c r="L640" s="86"/>
      <c r="M640" s="86"/>
      <c r="N640" s="86"/>
    </row>
    <row r="641" spans="1:14" ht="23.25" customHeight="1" x14ac:dyDescent="0.2">
      <c r="A641" s="90"/>
      <c r="C641" s="86"/>
      <c r="D641" s="86"/>
      <c r="E641" s="86"/>
      <c r="F641" s="86"/>
      <c r="G641" s="86"/>
      <c r="H641" s="86"/>
      <c r="I641" s="86"/>
      <c r="J641" s="86"/>
      <c r="K641" s="86"/>
      <c r="L641" s="86"/>
      <c r="M641" s="86"/>
      <c r="N641" s="86"/>
    </row>
    <row r="642" spans="1:14" ht="23.25" customHeight="1" x14ac:dyDescent="0.2">
      <c r="A642" s="90"/>
      <c r="C642" s="86"/>
      <c r="D642" s="86"/>
      <c r="E642" s="86"/>
      <c r="F642" s="86"/>
      <c r="G642" s="86"/>
      <c r="H642" s="86"/>
      <c r="I642" s="86"/>
      <c r="J642" s="86"/>
      <c r="K642" s="86"/>
      <c r="L642" s="86"/>
      <c r="M642" s="86"/>
      <c r="N642" s="86"/>
    </row>
    <row r="643" spans="1:14" ht="23.25" customHeight="1" x14ac:dyDescent="0.2">
      <c r="A643" s="90"/>
      <c r="C643" s="86"/>
      <c r="D643" s="86"/>
      <c r="E643" s="86"/>
      <c r="F643" s="86"/>
      <c r="G643" s="86"/>
      <c r="H643" s="86"/>
      <c r="I643" s="86"/>
      <c r="J643" s="86"/>
      <c r="K643" s="86"/>
      <c r="L643" s="86"/>
      <c r="M643" s="86"/>
      <c r="N643" s="86"/>
    </row>
    <row r="644" spans="1:14" ht="23.25" customHeight="1" x14ac:dyDescent="0.2">
      <c r="A644" s="90"/>
      <c r="C644" s="86"/>
      <c r="D644" s="86"/>
      <c r="E644" s="86"/>
      <c r="F644" s="86"/>
      <c r="G644" s="86"/>
      <c r="H644" s="86"/>
      <c r="I644" s="86"/>
      <c r="J644" s="86"/>
      <c r="K644" s="86"/>
      <c r="L644" s="86"/>
      <c r="M644" s="86"/>
      <c r="N644" s="86"/>
    </row>
    <row r="645" spans="1:14" ht="23.25" customHeight="1" x14ac:dyDescent="0.2">
      <c r="A645" s="90"/>
      <c r="C645" s="86"/>
      <c r="D645" s="86"/>
      <c r="E645" s="86"/>
      <c r="F645" s="86"/>
      <c r="G645" s="86"/>
      <c r="H645" s="86"/>
      <c r="I645" s="86"/>
      <c r="J645" s="86"/>
      <c r="K645" s="86"/>
      <c r="L645" s="86"/>
      <c r="M645" s="86"/>
      <c r="N645" s="86"/>
    </row>
    <row r="646" spans="1:14" ht="23.25" customHeight="1" x14ac:dyDescent="0.2">
      <c r="A646" s="90"/>
      <c r="C646" s="86"/>
      <c r="D646" s="86"/>
      <c r="E646" s="86"/>
      <c r="F646" s="86"/>
      <c r="G646" s="86"/>
      <c r="H646" s="86"/>
      <c r="I646" s="86"/>
      <c r="J646" s="86"/>
      <c r="K646" s="86"/>
      <c r="L646" s="86"/>
      <c r="M646" s="86"/>
      <c r="N646" s="86"/>
    </row>
    <row r="647" spans="1:14" ht="23.25" customHeight="1" x14ac:dyDescent="0.2">
      <c r="A647" s="90"/>
      <c r="C647" s="86"/>
      <c r="D647" s="86"/>
      <c r="E647" s="86"/>
      <c r="F647" s="86"/>
      <c r="G647" s="86"/>
      <c r="H647" s="86"/>
      <c r="I647" s="86"/>
      <c r="J647" s="86"/>
      <c r="K647" s="86"/>
      <c r="L647" s="86"/>
      <c r="M647" s="86"/>
      <c r="N647" s="86"/>
    </row>
    <row r="648" spans="1:14" ht="23.25" customHeight="1" x14ac:dyDescent="0.2">
      <c r="A648" s="90"/>
      <c r="C648" s="86"/>
      <c r="D648" s="86"/>
      <c r="E648" s="86"/>
      <c r="F648" s="86"/>
      <c r="G648" s="86"/>
      <c r="H648" s="86"/>
      <c r="I648" s="86"/>
      <c r="J648" s="86"/>
      <c r="K648" s="86"/>
      <c r="L648" s="86"/>
      <c r="M648" s="86"/>
      <c r="N648" s="86"/>
    </row>
    <row r="649" spans="1:14" ht="23.25" customHeight="1" x14ac:dyDescent="0.2">
      <c r="A649" s="90"/>
      <c r="C649" s="86"/>
      <c r="D649" s="86"/>
      <c r="E649" s="86"/>
      <c r="F649" s="86"/>
      <c r="G649" s="86"/>
      <c r="H649" s="86"/>
      <c r="I649" s="86"/>
      <c r="J649" s="86"/>
      <c r="K649" s="86"/>
      <c r="L649" s="86"/>
      <c r="M649" s="86"/>
      <c r="N649" s="86"/>
    </row>
    <row r="650" spans="1:14" ht="23.25" customHeight="1" x14ac:dyDescent="0.2">
      <c r="A650" s="90"/>
      <c r="C650" s="86"/>
      <c r="D650" s="86"/>
      <c r="E650" s="86"/>
      <c r="F650" s="86"/>
      <c r="G650" s="86"/>
      <c r="H650" s="86"/>
      <c r="I650" s="86"/>
      <c r="J650" s="86"/>
      <c r="K650" s="86"/>
      <c r="L650" s="86"/>
      <c r="M650" s="86"/>
      <c r="N650" s="86"/>
    </row>
    <row r="651" spans="1:14" ht="23.25" customHeight="1" x14ac:dyDescent="0.2">
      <c r="A651" s="90"/>
      <c r="C651" s="86"/>
      <c r="D651" s="86"/>
      <c r="E651" s="86"/>
      <c r="F651" s="86"/>
      <c r="G651" s="86"/>
      <c r="H651" s="86"/>
      <c r="I651" s="86"/>
      <c r="J651" s="86"/>
      <c r="K651" s="86"/>
      <c r="L651" s="86"/>
      <c r="M651" s="86"/>
      <c r="N651" s="86"/>
    </row>
    <row r="652" spans="1:14" ht="23.25" customHeight="1" x14ac:dyDescent="0.2">
      <c r="A652" s="90"/>
      <c r="C652" s="86"/>
      <c r="D652" s="86"/>
      <c r="E652" s="86"/>
      <c r="F652" s="86"/>
      <c r="G652" s="86"/>
      <c r="H652" s="86"/>
      <c r="I652" s="86"/>
      <c r="J652" s="86"/>
      <c r="K652" s="86"/>
      <c r="L652" s="86"/>
      <c r="M652" s="86"/>
      <c r="N652" s="86"/>
    </row>
    <row r="653" spans="1:14" ht="23.25" customHeight="1" x14ac:dyDescent="0.2">
      <c r="A653" s="90"/>
      <c r="C653" s="86"/>
      <c r="D653" s="86"/>
      <c r="E653" s="86"/>
      <c r="F653" s="86"/>
      <c r="G653" s="86"/>
      <c r="H653" s="86"/>
      <c r="I653" s="86"/>
      <c r="J653" s="86"/>
      <c r="K653" s="86"/>
      <c r="L653" s="86"/>
      <c r="M653" s="86"/>
      <c r="N653" s="86"/>
    </row>
    <row r="654" spans="1:14" ht="23.25" customHeight="1" x14ac:dyDescent="0.2">
      <c r="A654" s="90"/>
      <c r="C654" s="86"/>
      <c r="D654" s="86"/>
      <c r="E654" s="86"/>
      <c r="F654" s="86"/>
      <c r="G654" s="86"/>
      <c r="H654" s="86"/>
      <c r="I654" s="86"/>
      <c r="J654" s="86"/>
      <c r="K654" s="86"/>
      <c r="L654" s="86"/>
      <c r="M654" s="86"/>
      <c r="N654" s="86"/>
    </row>
    <row r="655" spans="1:14" ht="23.25" customHeight="1" x14ac:dyDescent="0.2">
      <c r="A655" s="90"/>
      <c r="C655" s="86"/>
      <c r="D655" s="86"/>
      <c r="E655" s="86"/>
      <c r="F655" s="86"/>
      <c r="G655" s="86"/>
      <c r="H655" s="86"/>
      <c r="I655" s="86"/>
      <c r="J655" s="86"/>
      <c r="K655" s="86"/>
      <c r="L655" s="86"/>
      <c r="M655" s="86"/>
      <c r="N655" s="86"/>
    </row>
    <row r="656" spans="1:14" ht="23.25" customHeight="1" x14ac:dyDescent="0.2">
      <c r="A656" s="90"/>
      <c r="C656" s="86"/>
      <c r="D656" s="86"/>
      <c r="E656" s="86"/>
      <c r="F656" s="86"/>
      <c r="G656" s="86"/>
      <c r="H656" s="86"/>
      <c r="I656" s="86"/>
      <c r="J656" s="86"/>
      <c r="K656" s="86"/>
      <c r="L656" s="86"/>
      <c r="M656" s="86"/>
      <c r="N656" s="86"/>
    </row>
    <row r="657" spans="1:14" ht="23.25" customHeight="1" x14ac:dyDescent="0.2">
      <c r="A657" s="90"/>
      <c r="C657" s="86"/>
      <c r="D657" s="86"/>
      <c r="E657" s="86"/>
      <c r="F657" s="86"/>
      <c r="G657" s="86"/>
      <c r="H657" s="86"/>
      <c r="I657" s="86"/>
      <c r="J657" s="86"/>
      <c r="K657" s="86"/>
      <c r="L657" s="86"/>
      <c r="M657" s="86"/>
      <c r="N657" s="86"/>
    </row>
    <row r="658" spans="1:14" ht="23.25" customHeight="1" x14ac:dyDescent="0.2">
      <c r="A658" s="90"/>
      <c r="C658" s="86"/>
      <c r="D658" s="86"/>
      <c r="E658" s="86"/>
      <c r="F658" s="86"/>
      <c r="G658" s="86"/>
      <c r="H658" s="86"/>
      <c r="I658" s="86"/>
      <c r="J658" s="86"/>
      <c r="K658" s="86"/>
      <c r="L658" s="86"/>
      <c r="M658" s="86"/>
      <c r="N658" s="86"/>
    </row>
    <row r="659" spans="1:14" ht="23.25" customHeight="1" x14ac:dyDescent="0.2">
      <c r="A659" s="90"/>
      <c r="C659" s="86"/>
      <c r="D659" s="86"/>
      <c r="E659" s="86"/>
      <c r="F659" s="86"/>
      <c r="G659" s="86"/>
      <c r="H659" s="86"/>
      <c r="I659" s="86"/>
      <c r="J659" s="86"/>
      <c r="K659" s="86"/>
      <c r="L659" s="86"/>
      <c r="M659" s="86"/>
      <c r="N659" s="86"/>
    </row>
    <row r="660" spans="1:14" ht="23.25" customHeight="1" x14ac:dyDescent="0.2">
      <c r="A660" s="90"/>
      <c r="C660" s="86"/>
      <c r="D660" s="86"/>
      <c r="E660" s="86"/>
      <c r="F660" s="86"/>
      <c r="G660" s="86"/>
      <c r="H660" s="86"/>
      <c r="I660" s="86"/>
      <c r="J660" s="86"/>
      <c r="K660" s="86"/>
      <c r="L660" s="86"/>
      <c r="M660" s="86"/>
      <c r="N660" s="86"/>
    </row>
    <row r="661" spans="1:14" ht="23.25" customHeight="1" x14ac:dyDescent="0.2">
      <c r="A661" s="90"/>
      <c r="C661" s="86"/>
      <c r="D661" s="86"/>
      <c r="E661" s="86"/>
      <c r="F661" s="86"/>
      <c r="G661" s="86"/>
      <c r="H661" s="86"/>
      <c r="I661" s="86"/>
      <c r="J661" s="86"/>
      <c r="K661" s="86"/>
      <c r="L661" s="86"/>
      <c r="M661" s="86"/>
      <c r="N661" s="86"/>
    </row>
    <row r="662" spans="1:14" ht="23.25" customHeight="1" x14ac:dyDescent="0.2">
      <c r="A662" s="90"/>
      <c r="C662" s="86"/>
      <c r="D662" s="86"/>
      <c r="E662" s="86"/>
      <c r="F662" s="86"/>
      <c r="G662" s="86"/>
      <c r="H662" s="86"/>
      <c r="I662" s="86"/>
      <c r="J662" s="86"/>
      <c r="K662" s="86"/>
      <c r="L662" s="86"/>
      <c r="M662" s="86"/>
      <c r="N662" s="86"/>
    </row>
    <row r="663" spans="1:14" ht="23.25" customHeight="1" x14ac:dyDescent="0.2">
      <c r="A663" s="90"/>
      <c r="C663" s="86"/>
      <c r="D663" s="86"/>
      <c r="E663" s="86"/>
      <c r="F663" s="86"/>
      <c r="G663" s="86"/>
      <c r="H663" s="86"/>
      <c r="I663" s="86"/>
      <c r="J663" s="86"/>
      <c r="K663" s="86"/>
      <c r="L663" s="86"/>
      <c r="M663" s="86"/>
      <c r="N663" s="86"/>
    </row>
    <row r="664" spans="1:14" ht="23.25" customHeight="1" x14ac:dyDescent="0.2">
      <c r="A664" s="90"/>
      <c r="C664" s="86"/>
      <c r="D664" s="86"/>
      <c r="E664" s="86"/>
      <c r="F664" s="86"/>
      <c r="G664" s="86"/>
      <c r="H664" s="86"/>
      <c r="I664" s="86"/>
      <c r="J664" s="86"/>
      <c r="K664" s="86"/>
      <c r="L664" s="86"/>
      <c r="M664" s="86"/>
      <c r="N664" s="86"/>
    </row>
    <row r="665" spans="1:14" ht="23.25" customHeight="1" x14ac:dyDescent="0.2">
      <c r="A665" s="90"/>
      <c r="C665" s="86"/>
      <c r="D665" s="86"/>
      <c r="E665" s="86"/>
      <c r="F665" s="86"/>
      <c r="G665" s="86"/>
      <c r="H665" s="86"/>
      <c r="I665" s="86"/>
      <c r="J665" s="86"/>
      <c r="K665" s="86"/>
      <c r="L665" s="86"/>
      <c r="M665" s="86"/>
      <c r="N665" s="86"/>
    </row>
    <row r="666" spans="1:14" ht="23.25" customHeight="1" x14ac:dyDescent="0.2">
      <c r="A666" s="90"/>
      <c r="C666" s="86"/>
      <c r="D666" s="86"/>
      <c r="E666" s="86"/>
      <c r="F666" s="86"/>
      <c r="G666" s="86"/>
      <c r="H666" s="86"/>
      <c r="I666" s="86"/>
      <c r="J666" s="86"/>
      <c r="K666" s="86"/>
      <c r="L666" s="86"/>
      <c r="M666" s="86"/>
      <c r="N666" s="86"/>
    </row>
    <row r="667" spans="1:14" ht="23.25" customHeight="1" x14ac:dyDescent="0.2">
      <c r="A667" s="90"/>
      <c r="C667" s="86"/>
      <c r="D667" s="86"/>
      <c r="E667" s="86"/>
      <c r="F667" s="86"/>
      <c r="G667" s="86"/>
      <c r="H667" s="86"/>
      <c r="I667" s="86"/>
      <c r="J667" s="86"/>
      <c r="K667" s="86"/>
      <c r="L667" s="86"/>
      <c r="M667" s="86"/>
      <c r="N667" s="86"/>
    </row>
    <row r="668" spans="1:14" ht="23.25" customHeight="1" x14ac:dyDescent="0.2">
      <c r="A668" s="90"/>
      <c r="C668" s="86"/>
      <c r="D668" s="86"/>
      <c r="E668" s="86"/>
      <c r="F668" s="86"/>
      <c r="G668" s="86"/>
      <c r="H668" s="86"/>
      <c r="I668" s="86"/>
      <c r="J668" s="86"/>
      <c r="K668" s="86"/>
      <c r="L668" s="86"/>
      <c r="M668" s="86"/>
      <c r="N668" s="86"/>
    </row>
    <row r="669" spans="1:14" ht="23.25" customHeight="1" x14ac:dyDescent="0.2">
      <c r="A669" s="90"/>
      <c r="C669" s="86"/>
      <c r="D669" s="86"/>
      <c r="E669" s="86"/>
      <c r="F669" s="86"/>
      <c r="G669" s="86"/>
      <c r="H669" s="86"/>
      <c r="I669" s="86"/>
      <c r="J669" s="86"/>
      <c r="K669" s="86"/>
      <c r="L669" s="86"/>
      <c r="M669" s="86"/>
      <c r="N669" s="86"/>
    </row>
    <row r="670" spans="1:14" ht="23.25" customHeight="1" x14ac:dyDescent="0.2">
      <c r="A670" s="90"/>
      <c r="C670" s="86"/>
      <c r="D670" s="86"/>
      <c r="E670" s="86"/>
      <c r="F670" s="86"/>
      <c r="G670" s="86"/>
      <c r="H670" s="86"/>
      <c r="I670" s="86"/>
      <c r="J670" s="86"/>
      <c r="K670" s="86"/>
      <c r="L670" s="86"/>
      <c r="M670" s="86"/>
      <c r="N670" s="86"/>
    </row>
    <row r="671" spans="1:14" ht="23.25" customHeight="1" x14ac:dyDescent="0.2">
      <c r="A671" s="90"/>
      <c r="C671" s="86"/>
      <c r="D671" s="86"/>
      <c r="E671" s="86"/>
      <c r="F671" s="86"/>
      <c r="G671" s="86"/>
      <c r="H671" s="86"/>
      <c r="I671" s="86"/>
      <c r="J671" s="86"/>
      <c r="K671" s="86"/>
      <c r="L671" s="86"/>
      <c r="M671" s="86"/>
      <c r="N671" s="86"/>
    </row>
    <row r="672" spans="1:14" ht="23.25" customHeight="1" x14ac:dyDescent="0.2">
      <c r="A672" s="90"/>
      <c r="C672" s="86"/>
      <c r="D672" s="86"/>
      <c r="E672" s="86"/>
      <c r="F672" s="86"/>
      <c r="G672" s="86"/>
      <c r="H672" s="86"/>
      <c r="I672" s="86"/>
      <c r="J672" s="86"/>
      <c r="K672" s="86"/>
      <c r="L672" s="86"/>
      <c r="M672" s="86"/>
      <c r="N672" s="86"/>
    </row>
    <row r="673" spans="1:14" ht="23.25" customHeight="1" x14ac:dyDescent="0.2">
      <c r="A673" s="90"/>
      <c r="C673" s="86"/>
      <c r="D673" s="86"/>
      <c r="E673" s="86"/>
      <c r="F673" s="86"/>
      <c r="G673" s="86"/>
      <c r="H673" s="86"/>
      <c r="I673" s="86"/>
      <c r="J673" s="86"/>
      <c r="K673" s="86"/>
      <c r="L673" s="86"/>
      <c r="M673" s="86"/>
      <c r="N673" s="86"/>
    </row>
    <row r="674" spans="1:14" ht="23.25" customHeight="1" x14ac:dyDescent="0.2">
      <c r="A674" s="90"/>
      <c r="C674" s="86"/>
      <c r="D674" s="86"/>
      <c r="E674" s="86"/>
      <c r="F674" s="86"/>
      <c r="G674" s="86"/>
      <c r="H674" s="86"/>
      <c r="I674" s="86"/>
      <c r="J674" s="86"/>
      <c r="K674" s="86"/>
      <c r="L674" s="86"/>
      <c r="M674" s="86"/>
      <c r="N674" s="86"/>
    </row>
    <row r="675" spans="1:14" ht="23.25" customHeight="1" x14ac:dyDescent="0.2">
      <c r="A675" s="90"/>
      <c r="C675" s="86"/>
      <c r="D675" s="86"/>
      <c r="E675" s="86"/>
      <c r="F675" s="86"/>
      <c r="G675" s="86"/>
      <c r="H675" s="86"/>
      <c r="I675" s="86"/>
      <c r="J675" s="86"/>
      <c r="K675" s="86"/>
      <c r="L675" s="86"/>
      <c r="M675" s="86"/>
      <c r="N675" s="86"/>
    </row>
    <row r="676" spans="1:14" ht="23.25" customHeight="1" x14ac:dyDescent="0.2">
      <c r="A676" s="90"/>
      <c r="C676" s="86"/>
      <c r="D676" s="86"/>
      <c r="E676" s="86"/>
      <c r="F676" s="86"/>
      <c r="G676" s="86"/>
      <c r="H676" s="86"/>
      <c r="I676" s="86"/>
      <c r="J676" s="86"/>
      <c r="K676" s="86"/>
      <c r="L676" s="86"/>
      <c r="M676" s="86"/>
      <c r="N676" s="86"/>
    </row>
    <row r="677" spans="1:14" ht="23.25" customHeight="1" x14ac:dyDescent="0.2">
      <c r="A677" s="90"/>
      <c r="C677" s="86"/>
      <c r="D677" s="86"/>
      <c r="E677" s="86"/>
      <c r="F677" s="86"/>
      <c r="G677" s="86"/>
      <c r="H677" s="86"/>
      <c r="I677" s="86"/>
      <c r="J677" s="86"/>
      <c r="K677" s="86"/>
      <c r="L677" s="86"/>
      <c r="M677" s="86"/>
      <c r="N677" s="86"/>
    </row>
    <row r="678" spans="1:14" ht="23.25" customHeight="1" x14ac:dyDescent="0.2">
      <c r="A678" s="90"/>
      <c r="C678" s="86"/>
      <c r="D678" s="86"/>
      <c r="E678" s="86"/>
      <c r="F678" s="86"/>
      <c r="G678" s="86"/>
      <c r="H678" s="86"/>
      <c r="I678" s="86"/>
      <c r="J678" s="86"/>
      <c r="K678" s="86"/>
      <c r="L678" s="86"/>
      <c r="M678" s="86"/>
      <c r="N678" s="86"/>
    </row>
    <row r="679" spans="1:14" ht="23.25" customHeight="1" x14ac:dyDescent="0.2">
      <c r="A679" s="90"/>
      <c r="C679" s="86"/>
      <c r="D679" s="86"/>
      <c r="E679" s="86"/>
      <c r="F679" s="86"/>
      <c r="G679" s="86"/>
      <c r="H679" s="86"/>
      <c r="I679" s="86"/>
      <c r="J679" s="86"/>
      <c r="K679" s="86"/>
      <c r="L679" s="86"/>
      <c r="M679" s="86"/>
      <c r="N679" s="86"/>
    </row>
    <row r="680" spans="1:14" ht="23.25" customHeight="1" x14ac:dyDescent="0.2">
      <c r="A680" s="90"/>
      <c r="C680" s="86"/>
      <c r="D680" s="86"/>
      <c r="E680" s="86"/>
      <c r="F680" s="86"/>
      <c r="G680" s="86"/>
      <c r="H680" s="86"/>
      <c r="I680" s="86"/>
      <c r="J680" s="86"/>
      <c r="K680" s="86"/>
      <c r="L680" s="86"/>
      <c r="M680" s="86"/>
      <c r="N680" s="86"/>
    </row>
    <row r="681" spans="1:14" ht="23.25" customHeight="1" x14ac:dyDescent="0.2">
      <c r="A681" s="90"/>
      <c r="C681" s="86"/>
      <c r="D681" s="86"/>
      <c r="E681" s="86"/>
      <c r="F681" s="86"/>
      <c r="G681" s="86"/>
      <c r="H681" s="86"/>
      <c r="I681" s="86"/>
      <c r="J681" s="86"/>
      <c r="K681" s="86"/>
      <c r="L681" s="86"/>
      <c r="M681" s="86"/>
      <c r="N681" s="86"/>
    </row>
    <row r="682" spans="1:14" ht="23.25" customHeight="1" x14ac:dyDescent="0.2">
      <c r="A682" s="90"/>
      <c r="C682" s="86"/>
      <c r="D682" s="86"/>
      <c r="E682" s="86"/>
      <c r="F682" s="86"/>
      <c r="G682" s="86"/>
      <c r="H682" s="86"/>
      <c r="I682" s="86"/>
      <c r="J682" s="86"/>
      <c r="K682" s="86"/>
      <c r="L682" s="86"/>
      <c r="M682" s="86"/>
      <c r="N682" s="86"/>
    </row>
    <row r="683" spans="1:14" ht="23.25" customHeight="1" x14ac:dyDescent="0.2">
      <c r="A683" s="90"/>
      <c r="C683" s="86"/>
      <c r="D683" s="86"/>
      <c r="E683" s="86"/>
      <c r="F683" s="86"/>
      <c r="G683" s="86"/>
      <c r="H683" s="86"/>
      <c r="I683" s="86"/>
      <c r="J683" s="86"/>
      <c r="K683" s="86"/>
      <c r="L683" s="86"/>
      <c r="M683" s="86"/>
      <c r="N683" s="86"/>
    </row>
    <row r="684" spans="1:14" ht="23.25" customHeight="1" x14ac:dyDescent="0.2">
      <c r="A684" s="90"/>
      <c r="C684" s="86"/>
      <c r="D684" s="86"/>
      <c r="E684" s="86"/>
      <c r="F684" s="86"/>
      <c r="G684" s="86"/>
      <c r="H684" s="86"/>
      <c r="I684" s="86"/>
      <c r="J684" s="86"/>
      <c r="K684" s="86"/>
      <c r="L684" s="86"/>
      <c r="M684" s="86"/>
      <c r="N684" s="86"/>
    </row>
    <row r="685" spans="1:14" ht="23.25" customHeight="1" x14ac:dyDescent="0.2">
      <c r="A685" s="90"/>
      <c r="C685" s="86"/>
      <c r="D685" s="86"/>
      <c r="E685" s="86"/>
      <c r="F685" s="86"/>
      <c r="G685" s="86"/>
      <c r="H685" s="86"/>
      <c r="I685" s="86"/>
      <c r="J685" s="86"/>
      <c r="K685" s="86"/>
      <c r="L685" s="86"/>
      <c r="M685" s="86"/>
      <c r="N685" s="86"/>
    </row>
    <row r="686" spans="1:14" ht="23.25" customHeight="1" x14ac:dyDescent="0.2">
      <c r="A686" s="90"/>
      <c r="C686" s="86"/>
      <c r="D686" s="86"/>
      <c r="E686" s="86"/>
      <c r="F686" s="86"/>
      <c r="G686" s="86"/>
      <c r="H686" s="86"/>
      <c r="I686" s="86"/>
      <c r="J686" s="86"/>
      <c r="K686" s="86"/>
      <c r="L686" s="86"/>
      <c r="M686" s="86"/>
      <c r="N686" s="86"/>
    </row>
    <row r="687" spans="1:14" ht="23.25" customHeight="1" x14ac:dyDescent="0.2">
      <c r="A687" s="90"/>
      <c r="C687" s="86"/>
      <c r="D687" s="86"/>
      <c r="E687" s="86"/>
      <c r="F687" s="86"/>
      <c r="G687" s="86"/>
      <c r="H687" s="86"/>
      <c r="I687" s="86"/>
      <c r="J687" s="86"/>
      <c r="K687" s="86"/>
      <c r="L687" s="86"/>
      <c r="M687" s="86"/>
      <c r="N687" s="86"/>
    </row>
    <row r="688" spans="1:14" ht="23.25" customHeight="1" x14ac:dyDescent="0.2">
      <c r="A688" s="90"/>
      <c r="C688" s="86"/>
      <c r="D688" s="86"/>
      <c r="E688" s="86"/>
      <c r="F688" s="86"/>
      <c r="G688" s="86"/>
      <c r="H688" s="86"/>
      <c r="I688" s="86"/>
      <c r="J688" s="86"/>
      <c r="K688" s="86"/>
      <c r="L688" s="86"/>
      <c r="M688" s="86"/>
      <c r="N688" s="86"/>
    </row>
    <row r="689" spans="1:14" ht="23.25" customHeight="1" x14ac:dyDescent="0.2">
      <c r="A689" s="90"/>
      <c r="C689" s="86"/>
      <c r="D689" s="86"/>
      <c r="E689" s="86"/>
      <c r="F689" s="86"/>
      <c r="G689" s="86"/>
      <c r="H689" s="86"/>
      <c r="I689" s="86"/>
      <c r="J689" s="86"/>
      <c r="K689" s="86"/>
      <c r="L689" s="86"/>
      <c r="M689" s="86"/>
      <c r="N689" s="86"/>
    </row>
    <row r="690" spans="1:14" ht="23.25" customHeight="1" x14ac:dyDescent="0.2">
      <c r="A690" s="90"/>
      <c r="C690" s="86"/>
      <c r="D690" s="86"/>
      <c r="E690" s="86"/>
      <c r="F690" s="86"/>
      <c r="G690" s="86"/>
      <c r="H690" s="86"/>
      <c r="I690" s="86"/>
      <c r="J690" s="86"/>
      <c r="K690" s="86"/>
      <c r="L690" s="86"/>
      <c r="M690" s="86"/>
      <c r="N690" s="86"/>
    </row>
    <row r="691" spans="1:14" ht="23.25" customHeight="1" x14ac:dyDescent="0.2">
      <c r="A691" s="90"/>
      <c r="C691" s="86"/>
      <c r="D691" s="86"/>
      <c r="E691" s="86"/>
      <c r="F691" s="86"/>
      <c r="G691" s="86"/>
      <c r="H691" s="86"/>
      <c r="I691" s="86"/>
      <c r="J691" s="86"/>
      <c r="K691" s="86"/>
      <c r="L691" s="86"/>
      <c r="M691" s="86"/>
      <c r="N691" s="86"/>
    </row>
    <row r="692" spans="1:14" ht="23.25" customHeight="1" x14ac:dyDescent="0.2">
      <c r="A692" s="90"/>
      <c r="C692" s="86"/>
      <c r="D692" s="86"/>
      <c r="E692" s="86"/>
      <c r="F692" s="86"/>
      <c r="G692" s="86"/>
      <c r="H692" s="86"/>
      <c r="I692" s="86"/>
      <c r="J692" s="86"/>
      <c r="K692" s="86"/>
      <c r="L692" s="86"/>
      <c r="M692" s="86"/>
      <c r="N692" s="86"/>
    </row>
    <row r="693" spans="1:14" ht="23.25" customHeight="1" x14ac:dyDescent="0.2">
      <c r="A693" s="90"/>
      <c r="C693" s="86"/>
      <c r="D693" s="86"/>
      <c r="E693" s="86"/>
      <c r="F693" s="86"/>
      <c r="G693" s="86"/>
      <c r="H693" s="86"/>
      <c r="I693" s="86"/>
      <c r="J693" s="86"/>
      <c r="K693" s="86"/>
      <c r="L693" s="86"/>
      <c r="M693" s="86"/>
      <c r="N693" s="86"/>
    </row>
    <row r="694" spans="1:14" ht="23.25" customHeight="1" x14ac:dyDescent="0.2">
      <c r="A694" s="90"/>
      <c r="C694" s="86"/>
      <c r="D694" s="86"/>
      <c r="E694" s="86"/>
      <c r="F694" s="86"/>
      <c r="G694" s="86"/>
      <c r="H694" s="86"/>
      <c r="I694" s="86"/>
      <c r="J694" s="86"/>
      <c r="K694" s="86"/>
      <c r="L694" s="86"/>
      <c r="M694" s="86"/>
      <c r="N694" s="86"/>
    </row>
    <row r="695" spans="1:14" ht="23.25" customHeight="1" x14ac:dyDescent="0.2">
      <c r="A695" s="90"/>
      <c r="C695" s="86"/>
      <c r="D695" s="86"/>
      <c r="E695" s="86"/>
      <c r="F695" s="86"/>
      <c r="G695" s="86"/>
      <c r="H695" s="86"/>
      <c r="I695" s="86"/>
      <c r="J695" s="86"/>
      <c r="K695" s="86"/>
      <c r="L695" s="86"/>
      <c r="M695" s="86"/>
      <c r="N695" s="86"/>
    </row>
    <row r="696" spans="1:14" ht="23.25" customHeight="1" x14ac:dyDescent="0.2">
      <c r="A696" s="90"/>
      <c r="C696" s="86"/>
      <c r="D696" s="86"/>
      <c r="E696" s="86"/>
      <c r="F696" s="86"/>
      <c r="G696" s="86"/>
      <c r="H696" s="86"/>
      <c r="I696" s="86"/>
      <c r="J696" s="86"/>
      <c r="K696" s="86"/>
      <c r="L696" s="86"/>
      <c r="M696" s="86"/>
      <c r="N696" s="86"/>
    </row>
    <row r="697" spans="1:14" ht="23.25" customHeight="1" x14ac:dyDescent="0.2">
      <c r="A697" s="90"/>
      <c r="C697" s="86"/>
      <c r="D697" s="86"/>
      <c r="E697" s="86"/>
      <c r="F697" s="86"/>
      <c r="G697" s="86"/>
      <c r="H697" s="86"/>
      <c r="I697" s="86"/>
      <c r="J697" s="86"/>
      <c r="K697" s="86"/>
      <c r="L697" s="86"/>
      <c r="M697" s="86"/>
      <c r="N697" s="86"/>
    </row>
    <row r="698" spans="1:14" ht="23.25" customHeight="1" x14ac:dyDescent="0.2">
      <c r="A698" s="90"/>
      <c r="C698" s="86"/>
      <c r="D698" s="86"/>
      <c r="E698" s="86"/>
      <c r="F698" s="86"/>
      <c r="G698" s="86"/>
      <c r="H698" s="86"/>
      <c r="I698" s="86"/>
      <c r="J698" s="86"/>
      <c r="K698" s="86"/>
      <c r="L698" s="86"/>
      <c r="M698" s="86"/>
      <c r="N698" s="86"/>
    </row>
    <row r="699" spans="1:14" ht="23.25" customHeight="1" x14ac:dyDescent="0.2">
      <c r="A699" s="90"/>
      <c r="C699" s="86"/>
      <c r="D699" s="86"/>
      <c r="E699" s="86"/>
      <c r="F699" s="86"/>
      <c r="G699" s="86"/>
      <c r="H699" s="86"/>
      <c r="I699" s="86"/>
      <c r="J699" s="86"/>
      <c r="K699" s="86"/>
      <c r="L699" s="86"/>
      <c r="M699" s="86"/>
      <c r="N699" s="86"/>
    </row>
    <row r="700" spans="1:14" ht="23.25" customHeight="1" x14ac:dyDescent="0.2">
      <c r="A700" s="90"/>
      <c r="C700" s="86"/>
      <c r="D700" s="86"/>
      <c r="E700" s="86"/>
      <c r="F700" s="86"/>
      <c r="G700" s="86"/>
      <c r="H700" s="86"/>
      <c r="I700" s="86"/>
      <c r="J700" s="86"/>
      <c r="K700" s="86"/>
      <c r="L700" s="86"/>
      <c r="M700" s="86"/>
      <c r="N700" s="86"/>
    </row>
    <row r="701" spans="1:14" ht="23.25" customHeight="1" x14ac:dyDescent="0.2">
      <c r="A701" s="90"/>
      <c r="C701" s="86"/>
      <c r="D701" s="86"/>
      <c r="E701" s="86"/>
      <c r="F701" s="86"/>
      <c r="G701" s="86"/>
      <c r="H701" s="86"/>
      <c r="I701" s="86"/>
      <c r="J701" s="86"/>
      <c r="K701" s="86"/>
      <c r="L701" s="86"/>
      <c r="M701" s="86"/>
      <c r="N701" s="86"/>
    </row>
    <row r="702" spans="1:14" ht="23.25" customHeight="1" x14ac:dyDescent="0.2">
      <c r="A702" s="90"/>
      <c r="C702" s="86"/>
      <c r="D702" s="86"/>
      <c r="E702" s="86"/>
      <c r="F702" s="86"/>
      <c r="G702" s="86"/>
      <c r="H702" s="86"/>
      <c r="I702" s="86"/>
      <c r="J702" s="86"/>
      <c r="K702" s="86"/>
      <c r="L702" s="86"/>
      <c r="M702" s="86"/>
      <c r="N702" s="86"/>
    </row>
    <row r="703" spans="1:14" ht="23.25" customHeight="1" x14ac:dyDescent="0.2">
      <c r="A703" s="90"/>
      <c r="C703" s="86"/>
      <c r="D703" s="86"/>
      <c r="E703" s="86"/>
      <c r="F703" s="86"/>
      <c r="G703" s="86"/>
      <c r="H703" s="86"/>
      <c r="I703" s="86"/>
      <c r="J703" s="86"/>
      <c r="K703" s="86"/>
      <c r="L703" s="86"/>
      <c r="M703" s="86"/>
      <c r="N703" s="86"/>
    </row>
    <row r="704" spans="1:14" ht="23.25" customHeight="1" x14ac:dyDescent="0.2">
      <c r="A704" s="90"/>
      <c r="C704" s="86"/>
      <c r="D704" s="86"/>
      <c r="E704" s="86"/>
      <c r="F704" s="86"/>
      <c r="G704" s="86"/>
      <c r="H704" s="86"/>
      <c r="I704" s="86"/>
      <c r="J704" s="86"/>
      <c r="K704" s="86"/>
      <c r="L704" s="86"/>
      <c r="M704" s="86"/>
      <c r="N704" s="86"/>
    </row>
    <row r="705" spans="1:14" ht="23.25" customHeight="1" x14ac:dyDescent="0.2">
      <c r="A705" s="90"/>
      <c r="C705" s="86"/>
      <c r="D705" s="86"/>
      <c r="E705" s="86"/>
      <c r="F705" s="86"/>
      <c r="G705" s="86"/>
      <c r="H705" s="86"/>
      <c r="I705" s="86"/>
      <c r="J705" s="86"/>
      <c r="K705" s="86"/>
      <c r="L705" s="86"/>
      <c r="M705" s="86"/>
      <c r="N705" s="86"/>
    </row>
    <row r="706" spans="1:14" ht="23.25" customHeight="1" x14ac:dyDescent="0.2">
      <c r="A706" s="90"/>
      <c r="C706" s="86"/>
      <c r="D706" s="86"/>
      <c r="E706" s="86"/>
      <c r="F706" s="86"/>
      <c r="G706" s="86"/>
      <c r="H706" s="86"/>
      <c r="I706" s="86"/>
      <c r="J706" s="86"/>
      <c r="K706" s="86"/>
      <c r="L706" s="86"/>
      <c r="M706" s="86"/>
      <c r="N706" s="86"/>
    </row>
    <row r="707" spans="1:14" ht="23.25" customHeight="1" x14ac:dyDescent="0.2">
      <c r="A707" s="90"/>
      <c r="C707" s="86"/>
      <c r="D707" s="86"/>
      <c r="E707" s="86"/>
      <c r="F707" s="86"/>
      <c r="G707" s="86"/>
      <c r="H707" s="86"/>
      <c r="I707" s="86"/>
      <c r="J707" s="86"/>
      <c r="K707" s="86"/>
      <c r="L707" s="86"/>
      <c r="M707" s="86"/>
      <c r="N707" s="86"/>
    </row>
    <row r="708" spans="1:14" ht="23.25" customHeight="1" x14ac:dyDescent="0.2">
      <c r="A708" s="90"/>
      <c r="C708" s="86"/>
      <c r="D708" s="86"/>
      <c r="E708" s="86"/>
      <c r="F708" s="86"/>
      <c r="G708" s="86"/>
      <c r="H708" s="86"/>
      <c r="I708" s="86"/>
      <c r="J708" s="86"/>
      <c r="K708" s="86"/>
      <c r="L708" s="86"/>
      <c r="M708" s="86"/>
      <c r="N708" s="86"/>
    </row>
    <row r="709" spans="1:14" ht="23.25" customHeight="1" x14ac:dyDescent="0.2">
      <c r="A709" s="90"/>
      <c r="C709" s="86"/>
      <c r="D709" s="86"/>
      <c r="E709" s="86"/>
      <c r="F709" s="86"/>
      <c r="G709" s="86"/>
      <c r="H709" s="86"/>
      <c r="I709" s="86"/>
      <c r="J709" s="86"/>
      <c r="K709" s="86"/>
      <c r="L709" s="86"/>
      <c r="M709" s="86"/>
      <c r="N709" s="86"/>
    </row>
    <row r="710" spans="1:14" ht="23.25" customHeight="1" x14ac:dyDescent="0.2">
      <c r="A710" s="90"/>
      <c r="C710" s="86"/>
      <c r="D710" s="86"/>
      <c r="E710" s="86"/>
      <c r="F710" s="86"/>
      <c r="G710" s="86"/>
      <c r="H710" s="86"/>
      <c r="I710" s="86"/>
      <c r="J710" s="86"/>
      <c r="K710" s="86"/>
      <c r="L710" s="86"/>
      <c r="M710" s="86"/>
      <c r="N710" s="86"/>
    </row>
    <row r="711" spans="1:14" ht="23.25" customHeight="1" x14ac:dyDescent="0.2">
      <c r="A711" s="90"/>
      <c r="C711" s="86"/>
      <c r="D711" s="86"/>
      <c r="E711" s="86"/>
      <c r="F711" s="86"/>
      <c r="G711" s="86"/>
      <c r="H711" s="86"/>
      <c r="I711" s="86"/>
      <c r="J711" s="86"/>
      <c r="K711" s="86"/>
      <c r="L711" s="86"/>
      <c r="M711" s="86"/>
      <c r="N711" s="86"/>
    </row>
    <row r="712" spans="1:14" x14ac:dyDescent="0.2">
      <c r="C712" s="86"/>
      <c r="D712" s="86"/>
      <c r="E712" s="86"/>
      <c r="F712" s="86"/>
      <c r="G712" s="86"/>
      <c r="H712" s="86"/>
      <c r="I712" s="86"/>
      <c r="J712" s="86"/>
      <c r="K712" s="86"/>
      <c r="L712" s="86"/>
      <c r="M712" s="86"/>
      <c r="N712" s="86"/>
    </row>
    <row r="713" spans="1:14" x14ac:dyDescent="0.2">
      <c r="C713" s="86"/>
      <c r="D713" s="86"/>
      <c r="E713" s="86"/>
      <c r="F713" s="86"/>
      <c r="G713" s="86"/>
      <c r="H713" s="86"/>
      <c r="I713" s="86"/>
      <c r="J713" s="86"/>
      <c r="K713" s="86"/>
      <c r="L713" s="86"/>
      <c r="M713" s="86"/>
      <c r="N713" s="86"/>
    </row>
    <row r="714" spans="1:14" x14ac:dyDescent="0.2">
      <c r="C714" s="86"/>
      <c r="D714" s="86"/>
      <c r="E714" s="86"/>
      <c r="F714" s="86"/>
      <c r="G714" s="86"/>
      <c r="H714" s="86"/>
      <c r="I714" s="86"/>
      <c r="J714" s="86"/>
      <c r="K714" s="86"/>
      <c r="L714" s="86"/>
      <c r="M714" s="86"/>
      <c r="N714" s="86"/>
    </row>
    <row r="715" spans="1:14" x14ac:dyDescent="0.2">
      <c r="C715" s="86"/>
      <c r="D715" s="86"/>
      <c r="E715" s="86"/>
      <c r="F715" s="86"/>
      <c r="G715" s="86"/>
      <c r="H715" s="86"/>
      <c r="I715" s="86"/>
      <c r="J715" s="86"/>
      <c r="K715" s="86"/>
      <c r="L715" s="86"/>
      <c r="M715" s="86"/>
      <c r="N715" s="86"/>
    </row>
    <row r="716" spans="1:14" x14ac:dyDescent="0.2">
      <c r="C716" s="86"/>
      <c r="D716" s="86"/>
      <c r="E716" s="86"/>
      <c r="F716" s="86"/>
      <c r="G716" s="86"/>
      <c r="H716" s="86"/>
      <c r="I716" s="86"/>
      <c r="J716" s="86"/>
      <c r="K716" s="86"/>
      <c r="L716" s="86"/>
      <c r="M716" s="86"/>
      <c r="N716" s="86"/>
    </row>
    <row r="717" spans="1:14" x14ac:dyDescent="0.2">
      <c r="C717" s="86"/>
      <c r="D717" s="86"/>
      <c r="E717" s="86"/>
      <c r="F717" s="86"/>
      <c r="G717" s="86"/>
      <c r="H717" s="86"/>
      <c r="I717" s="86"/>
      <c r="J717" s="86"/>
      <c r="K717" s="86"/>
      <c r="L717" s="86"/>
      <c r="M717" s="86"/>
      <c r="N717" s="86"/>
    </row>
    <row r="718" spans="1:14" x14ac:dyDescent="0.2">
      <c r="C718" s="86"/>
      <c r="D718" s="86"/>
      <c r="E718" s="86"/>
      <c r="F718" s="86"/>
      <c r="G718" s="86"/>
      <c r="H718" s="86"/>
      <c r="I718" s="86"/>
      <c r="J718" s="86"/>
      <c r="K718" s="86"/>
      <c r="L718" s="86"/>
      <c r="M718" s="86"/>
      <c r="N718" s="86"/>
    </row>
    <row r="719" spans="1:14" x14ac:dyDescent="0.2">
      <c r="C719" s="86"/>
      <c r="D719" s="86"/>
      <c r="E719" s="86"/>
      <c r="F719" s="86"/>
      <c r="G719" s="86"/>
      <c r="H719" s="86"/>
      <c r="I719" s="86"/>
      <c r="J719" s="86"/>
      <c r="K719" s="86"/>
      <c r="L719" s="86"/>
      <c r="M719" s="86"/>
      <c r="N719" s="86"/>
    </row>
    <row r="720" spans="1:14" x14ac:dyDescent="0.2">
      <c r="C720" s="86"/>
      <c r="D720" s="86"/>
      <c r="E720" s="86"/>
      <c r="F720" s="86"/>
      <c r="G720" s="86"/>
      <c r="H720" s="86"/>
      <c r="I720" s="86"/>
      <c r="J720" s="86"/>
      <c r="K720" s="86"/>
      <c r="L720" s="86"/>
      <c r="M720" s="86"/>
      <c r="N720" s="86"/>
    </row>
    <row r="721" s="86" customFormat="1" x14ac:dyDescent="0.2"/>
    <row r="722" s="86" customFormat="1" x14ac:dyDescent="0.2"/>
    <row r="723" s="86" customFormat="1" x14ac:dyDescent="0.2"/>
    <row r="724" s="86" customFormat="1" x14ac:dyDescent="0.2"/>
    <row r="725" s="86" customFormat="1" x14ac:dyDescent="0.2"/>
    <row r="726" s="86" customFormat="1" x14ac:dyDescent="0.2"/>
    <row r="727" s="86" customFormat="1" x14ac:dyDescent="0.2"/>
    <row r="728" s="86" customFormat="1" x14ac:dyDescent="0.2"/>
    <row r="729" s="86" customFormat="1" x14ac:dyDescent="0.2"/>
    <row r="730" s="86" customFormat="1" x14ac:dyDescent="0.2"/>
    <row r="731" s="86" customFormat="1" x14ac:dyDescent="0.2"/>
    <row r="732" s="86" customFormat="1" x14ac:dyDescent="0.2"/>
    <row r="733" s="86" customFormat="1" x14ac:dyDescent="0.2"/>
    <row r="734" s="86" customFormat="1" x14ac:dyDescent="0.2"/>
    <row r="735" s="86" customFormat="1" x14ac:dyDescent="0.2"/>
    <row r="736" s="86" customFormat="1" x14ac:dyDescent="0.2"/>
    <row r="737" s="86" customFormat="1" x14ac:dyDescent="0.2"/>
    <row r="738" s="86" customFormat="1" x14ac:dyDescent="0.2"/>
    <row r="739" s="86" customFormat="1" x14ac:dyDescent="0.2"/>
    <row r="740" s="86" customFormat="1" x14ac:dyDescent="0.2"/>
    <row r="741" s="86" customFormat="1" x14ac:dyDescent="0.2"/>
    <row r="742" s="86" customFormat="1" x14ac:dyDescent="0.2"/>
    <row r="743" s="86" customFormat="1" x14ac:dyDescent="0.2"/>
    <row r="744" s="86" customFormat="1" x14ac:dyDescent="0.2"/>
    <row r="745" s="86" customFormat="1" x14ac:dyDescent="0.2"/>
    <row r="746" s="86" customFormat="1" x14ac:dyDescent="0.2"/>
    <row r="747" s="86" customFormat="1" x14ac:dyDescent="0.2"/>
    <row r="748" s="86" customFormat="1" x14ac:dyDescent="0.2"/>
    <row r="749" s="86" customFormat="1" x14ac:dyDescent="0.2"/>
    <row r="750" s="86" customFormat="1" x14ac:dyDescent="0.2"/>
    <row r="751" s="86" customFormat="1" x14ac:dyDescent="0.2"/>
    <row r="752" s="86" customFormat="1" x14ac:dyDescent="0.2"/>
    <row r="753" s="86" customFormat="1" x14ac:dyDescent="0.2"/>
    <row r="754" s="86" customFormat="1" x14ac:dyDescent="0.2"/>
    <row r="755" s="86" customFormat="1" x14ac:dyDescent="0.2"/>
    <row r="756" s="86" customFormat="1" x14ac:dyDescent="0.2"/>
    <row r="757" s="86" customFormat="1" x14ac:dyDescent="0.2"/>
    <row r="758" s="86" customFormat="1" x14ac:dyDescent="0.2"/>
    <row r="759" s="86" customFormat="1" x14ac:dyDescent="0.2"/>
    <row r="760" s="86" customFormat="1" x14ac:dyDescent="0.2"/>
    <row r="761" s="86" customFormat="1" x14ac:dyDescent="0.2"/>
    <row r="762" s="86" customFormat="1" x14ac:dyDescent="0.2"/>
    <row r="763" s="86" customFormat="1" x14ac:dyDescent="0.2"/>
    <row r="764" s="86" customFormat="1" x14ac:dyDescent="0.2"/>
    <row r="765" s="86" customFormat="1" x14ac:dyDescent="0.2"/>
    <row r="766" s="86" customFormat="1" x14ac:dyDescent="0.2"/>
    <row r="767" s="86" customFormat="1" x14ac:dyDescent="0.2"/>
    <row r="768" s="86" customFormat="1" x14ac:dyDescent="0.2"/>
    <row r="769" s="86" customFormat="1" x14ac:dyDescent="0.2"/>
    <row r="770" s="86" customFormat="1" x14ac:dyDescent="0.2"/>
    <row r="771" s="86" customFormat="1" x14ac:dyDescent="0.2"/>
    <row r="772" s="86" customFormat="1" x14ac:dyDescent="0.2"/>
    <row r="773" s="86" customFormat="1" x14ac:dyDescent="0.2"/>
    <row r="774" s="86" customFormat="1" x14ac:dyDescent="0.2"/>
    <row r="775" s="86" customFormat="1" x14ac:dyDescent="0.2"/>
    <row r="776" s="86" customFormat="1" x14ac:dyDescent="0.2"/>
    <row r="777" s="86" customFormat="1" x14ac:dyDescent="0.2"/>
    <row r="778" s="86" customFormat="1" x14ac:dyDescent="0.2"/>
    <row r="779" s="86" customFormat="1" x14ac:dyDescent="0.2"/>
    <row r="780" s="86" customFormat="1" x14ac:dyDescent="0.2"/>
    <row r="781" s="86" customFormat="1" x14ac:dyDescent="0.2"/>
    <row r="782" s="86" customFormat="1" x14ac:dyDescent="0.2"/>
    <row r="783" s="86" customFormat="1" x14ac:dyDescent="0.2"/>
    <row r="784" s="86" customFormat="1" x14ac:dyDescent="0.2"/>
    <row r="785" s="86" customFormat="1" x14ac:dyDescent="0.2"/>
    <row r="786" s="86" customFormat="1" x14ac:dyDescent="0.2"/>
    <row r="787" s="86" customFormat="1" x14ac:dyDescent="0.2"/>
    <row r="788" s="86" customFormat="1" x14ac:dyDescent="0.2"/>
    <row r="789" s="86" customFormat="1" x14ac:dyDescent="0.2"/>
    <row r="790" s="86" customFormat="1" x14ac:dyDescent="0.2"/>
    <row r="791" s="86" customFormat="1" x14ac:dyDescent="0.2"/>
    <row r="792" s="86" customFormat="1" x14ac:dyDescent="0.2"/>
    <row r="793" s="86" customFormat="1" x14ac:dyDescent="0.2"/>
    <row r="794" s="86" customFormat="1" x14ac:dyDescent="0.2"/>
    <row r="795" s="86" customFormat="1" x14ac:dyDescent="0.2"/>
    <row r="796" s="86" customFormat="1" x14ac:dyDescent="0.2"/>
    <row r="797" s="86" customFormat="1" x14ac:dyDescent="0.2"/>
    <row r="798" s="86" customFormat="1" x14ac:dyDescent="0.2"/>
    <row r="799" s="86" customFormat="1" x14ac:dyDescent="0.2"/>
    <row r="800" s="86" customFormat="1" x14ac:dyDescent="0.2"/>
    <row r="801" s="86" customFormat="1" x14ac:dyDescent="0.2"/>
    <row r="802" s="86" customFormat="1" x14ac:dyDescent="0.2"/>
    <row r="803" s="86" customFormat="1" x14ac:dyDescent="0.2"/>
    <row r="804" s="86" customFormat="1" x14ac:dyDescent="0.2"/>
    <row r="805" s="86" customFormat="1" x14ac:dyDescent="0.2"/>
    <row r="806" s="86" customFormat="1" x14ac:dyDescent="0.2"/>
    <row r="807" s="86" customFormat="1" x14ac:dyDescent="0.2"/>
    <row r="808" s="86" customFormat="1" x14ac:dyDescent="0.2"/>
    <row r="809" s="86" customFormat="1" x14ac:dyDescent="0.2"/>
    <row r="810" s="86" customFormat="1" x14ac:dyDescent="0.2"/>
    <row r="811" s="86" customFormat="1" x14ac:dyDescent="0.2"/>
    <row r="812" s="86" customFormat="1" x14ac:dyDescent="0.2"/>
    <row r="813" s="86" customFormat="1" x14ac:dyDescent="0.2"/>
    <row r="814" s="86" customFormat="1" x14ac:dyDescent="0.2"/>
    <row r="815" s="86" customFormat="1" x14ac:dyDescent="0.2"/>
    <row r="816" s="86" customFormat="1" x14ac:dyDescent="0.2"/>
    <row r="817" s="86" customFormat="1" x14ac:dyDescent="0.2"/>
    <row r="818" s="86" customFormat="1" x14ac:dyDescent="0.2"/>
    <row r="819" s="86" customFormat="1" x14ac:dyDescent="0.2"/>
    <row r="820" s="86" customFormat="1" x14ac:dyDescent="0.2"/>
    <row r="821" s="86" customFormat="1" x14ac:dyDescent="0.2"/>
    <row r="822" s="86" customFormat="1" x14ac:dyDescent="0.2"/>
    <row r="823" s="86" customFormat="1" x14ac:dyDescent="0.2"/>
    <row r="824" s="86" customFormat="1" x14ac:dyDescent="0.2"/>
    <row r="825" s="86" customFormat="1" x14ac:dyDescent="0.2"/>
    <row r="826" s="86" customFormat="1" x14ac:dyDescent="0.2"/>
    <row r="827" s="86" customFormat="1" x14ac:dyDescent="0.2"/>
    <row r="828" s="86" customFormat="1" x14ac:dyDescent="0.2"/>
    <row r="829" s="86" customFormat="1" x14ac:dyDescent="0.2"/>
    <row r="830" s="86" customFormat="1" x14ac:dyDescent="0.2"/>
    <row r="831" s="86" customFormat="1" x14ac:dyDescent="0.2"/>
    <row r="832" s="86" customFormat="1" x14ac:dyDescent="0.2"/>
    <row r="833" s="86" customFormat="1" x14ac:dyDescent="0.2"/>
    <row r="834" s="86" customFormat="1" x14ac:dyDescent="0.2"/>
    <row r="835" s="86" customFormat="1" x14ac:dyDescent="0.2"/>
    <row r="836" s="86" customFormat="1" x14ac:dyDescent="0.2"/>
    <row r="837" s="86" customFormat="1" x14ac:dyDescent="0.2"/>
    <row r="838" s="86" customFormat="1" x14ac:dyDescent="0.2"/>
    <row r="839" s="86" customFormat="1" x14ac:dyDescent="0.2"/>
    <row r="840" s="86" customFormat="1" x14ac:dyDescent="0.2"/>
    <row r="841" s="86" customFormat="1" x14ac:dyDescent="0.2"/>
    <row r="842" s="86" customFormat="1" x14ac:dyDescent="0.2"/>
    <row r="843" s="86" customFormat="1" x14ac:dyDescent="0.2"/>
    <row r="844" s="86" customFormat="1" x14ac:dyDescent="0.2"/>
    <row r="845" s="86" customFormat="1" x14ac:dyDescent="0.2"/>
    <row r="846" s="86" customFormat="1" x14ac:dyDescent="0.2"/>
    <row r="847" s="86" customFormat="1" x14ac:dyDescent="0.2"/>
    <row r="848" s="86" customFormat="1" x14ac:dyDescent="0.2"/>
    <row r="849" s="86" customFormat="1" x14ac:dyDescent="0.2"/>
    <row r="850" s="86" customFormat="1" x14ac:dyDescent="0.2"/>
    <row r="851" s="86" customFormat="1" x14ac:dyDescent="0.2"/>
    <row r="852" s="86" customFormat="1" x14ac:dyDescent="0.2"/>
    <row r="853" s="86" customFormat="1" x14ac:dyDescent="0.2"/>
    <row r="854" s="86" customFormat="1" x14ac:dyDescent="0.2"/>
    <row r="855" s="86" customFormat="1" x14ac:dyDescent="0.2"/>
    <row r="856" s="86" customFormat="1" x14ac:dyDescent="0.2"/>
    <row r="857" s="86" customFormat="1" x14ac:dyDescent="0.2"/>
    <row r="858" s="86" customFormat="1" x14ac:dyDescent="0.2"/>
    <row r="859" s="86" customFormat="1" x14ac:dyDescent="0.2"/>
    <row r="860" s="86" customFormat="1" x14ac:dyDescent="0.2"/>
    <row r="861" s="86" customFormat="1" x14ac:dyDescent="0.2"/>
    <row r="862" s="86" customFormat="1" x14ac:dyDescent="0.2"/>
    <row r="863" s="86" customFormat="1" x14ac:dyDescent="0.2"/>
    <row r="864" s="86" customFormat="1" x14ac:dyDescent="0.2"/>
    <row r="865" s="86" customFormat="1" x14ac:dyDescent="0.2"/>
    <row r="866" s="86" customFormat="1" x14ac:dyDescent="0.2"/>
    <row r="867" s="86" customFormat="1" x14ac:dyDescent="0.2"/>
    <row r="868" s="86" customFormat="1" x14ac:dyDescent="0.2"/>
    <row r="869" s="86" customFormat="1" x14ac:dyDescent="0.2"/>
    <row r="870" s="86" customFormat="1" x14ac:dyDescent="0.2"/>
    <row r="871" s="86" customFormat="1" x14ac:dyDescent="0.2"/>
    <row r="872" s="86" customFormat="1" x14ac:dyDescent="0.2"/>
    <row r="873" s="86" customFormat="1" x14ac:dyDescent="0.2"/>
    <row r="874" s="86" customFormat="1" x14ac:dyDescent="0.2"/>
    <row r="875" s="86" customFormat="1" x14ac:dyDescent="0.2"/>
    <row r="876" s="86" customFormat="1" x14ac:dyDescent="0.2"/>
    <row r="877" s="86" customFormat="1" x14ac:dyDescent="0.2"/>
    <row r="878" s="86" customFormat="1" x14ac:dyDescent="0.2"/>
    <row r="879" s="86" customFormat="1" x14ac:dyDescent="0.2"/>
    <row r="880" s="86" customFormat="1" x14ac:dyDescent="0.2"/>
    <row r="881" s="86" customFormat="1" x14ac:dyDescent="0.2"/>
    <row r="882" s="86" customFormat="1" x14ac:dyDescent="0.2"/>
    <row r="883" s="86" customFormat="1" x14ac:dyDescent="0.2"/>
    <row r="884" s="86" customFormat="1" x14ac:dyDescent="0.2"/>
    <row r="885" s="86" customFormat="1" x14ac:dyDescent="0.2"/>
    <row r="886" s="86" customFormat="1" x14ac:dyDescent="0.2"/>
    <row r="887" s="86" customFormat="1" x14ac:dyDescent="0.2"/>
    <row r="888" s="86" customFormat="1" x14ac:dyDescent="0.2"/>
    <row r="889" s="86" customFormat="1" x14ac:dyDescent="0.2"/>
    <row r="890" s="86" customFormat="1" x14ac:dyDescent="0.2"/>
    <row r="891" s="86" customFormat="1" x14ac:dyDescent="0.2"/>
    <row r="892" s="86" customFormat="1" x14ac:dyDescent="0.2"/>
    <row r="893" s="86" customFormat="1" x14ac:dyDescent="0.2"/>
    <row r="894" s="86" customFormat="1" x14ac:dyDescent="0.2"/>
    <row r="895" s="86" customFormat="1" x14ac:dyDescent="0.2"/>
    <row r="896" s="86" customFormat="1" x14ac:dyDescent="0.2"/>
    <row r="897" s="86" customFormat="1" x14ac:dyDescent="0.2"/>
    <row r="898" s="86" customFormat="1" x14ac:dyDescent="0.2"/>
    <row r="899" s="86" customFormat="1" x14ac:dyDescent="0.2"/>
    <row r="900" s="86" customFormat="1" x14ac:dyDescent="0.2"/>
    <row r="901" s="86" customFormat="1" x14ac:dyDescent="0.2"/>
    <row r="902" s="86" customFormat="1" x14ac:dyDescent="0.2"/>
    <row r="903" s="86" customFormat="1" x14ac:dyDescent="0.2"/>
    <row r="904" s="86" customFormat="1" x14ac:dyDescent="0.2"/>
    <row r="905" s="86" customFormat="1" x14ac:dyDescent="0.2"/>
    <row r="906" s="86" customFormat="1" x14ac:dyDescent="0.2"/>
    <row r="907" s="86" customFormat="1" x14ac:dyDescent="0.2"/>
    <row r="908" s="86" customFormat="1" x14ac:dyDescent="0.2"/>
    <row r="909" s="86" customFormat="1" x14ac:dyDescent="0.2"/>
    <row r="910" s="86" customFormat="1" x14ac:dyDescent="0.2"/>
    <row r="911" s="86" customFormat="1" x14ac:dyDescent="0.2"/>
    <row r="912" s="86" customFormat="1" x14ac:dyDescent="0.2"/>
    <row r="913" s="86" customFormat="1" x14ac:dyDescent="0.2"/>
    <row r="914" s="86" customFormat="1" x14ac:dyDescent="0.2"/>
    <row r="915" s="86" customFormat="1" x14ac:dyDescent="0.2"/>
    <row r="916" s="86" customFormat="1" x14ac:dyDescent="0.2"/>
    <row r="917" s="86" customFormat="1" x14ac:dyDescent="0.2"/>
    <row r="918" s="86" customFormat="1" x14ac:dyDescent="0.2"/>
    <row r="919" s="86" customFormat="1" x14ac:dyDescent="0.2"/>
    <row r="920" s="86" customFormat="1" x14ac:dyDescent="0.2"/>
    <row r="921" s="86" customFormat="1" x14ac:dyDescent="0.2"/>
    <row r="922" s="86" customFormat="1" x14ac:dyDescent="0.2"/>
    <row r="923" s="86" customFormat="1" x14ac:dyDescent="0.2"/>
    <row r="924" s="86" customFormat="1" x14ac:dyDescent="0.2"/>
    <row r="925" s="86" customFormat="1" x14ac:dyDescent="0.2"/>
    <row r="926" s="86" customFormat="1" x14ac:dyDescent="0.2"/>
    <row r="927" s="86" customFormat="1" x14ac:dyDescent="0.2"/>
    <row r="928" s="86" customFormat="1" x14ac:dyDescent="0.2"/>
    <row r="929" s="86" customFormat="1" x14ac:dyDescent="0.2"/>
    <row r="930" s="86" customFormat="1" x14ac:dyDescent="0.2"/>
    <row r="931" s="86" customFormat="1" x14ac:dyDescent="0.2"/>
    <row r="932" s="86" customFormat="1" x14ac:dyDescent="0.2"/>
    <row r="933" s="86" customFormat="1" x14ac:dyDescent="0.2"/>
    <row r="934" s="86" customFormat="1" x14ac:dyDescent="0.2"/>
    <row r="935" s="86" customFormat="1" x14ac:dyDescent="0.2"/>
    <row r="936" s="86" customFormat="1" x14ac:dyDescent="0.2"/>
    <row r="937" s="86" customFormat="1" x14ac:dyDescent="0.2"/>
    <row r="938" s="86" customFormat="1" x14ac:dyDescent="0.2"/>
    <row r="939" s="86" customFormat="1" x14ac:dyDescent="0.2"/>
    <row r="940" s="86" customFormat="1" x14ac:dyDescent="0.2"/>
    <row r="941" s="86" customFormat="1" x14ac:dyDescent="0.2"/>
    <row r="942" s="86" customFormat="1" x14ac:dyDescent="0.2"/>
    <row r="943" s="86" customFormat="1" x14ac:dyDescent="0.2"/>
    <row r="944" s="86" customFormat="1" x14ac:dyDescent="0.2"/>
    <row r="945" s="86" customFormat="1" x14ac:dyDescent="0.2"/>
    <row r="946" s="86" customFormat="1" x14ac:dyDescent="0.2"/>
    <row r="947" s="86" customFormat="1" x14ac:dyDescent="0.2"/>
    <row r="948" s="86" customFormat="1" x14ac:dyDescent="0.2"/>
    <row r="949" s="86" customFormat="1" x14ac:dyDescent="0.2"/>
    <row r="950" s="86" customFormat="1" x14ac:dyDescent="0.2"/>
    <row r="951" s="86" customFormat="1" x14ac:dyDescent="0.2"/>
    <row r="952" s="86" customFormat="1" x14ac:dyDescent="0.2"/>
    <row r="953" s="86" customFormat="1" x14ac:dyDescent="0.2"/>
    <row r="954" s="86" customFormat="1" x14ac:dyDescent="0.2"/>
    <row r="955" s="86" customFormat="1" x14ac:dyDescent="0.2"/>
    <row r="956" s="86" customFormat="1" x14ac:dyDescent="0.2"/>
    <row r="957" s="86" customFormat="1" x14ac:dyDescent="0.2"/>
    <row r="958" s="86" customFormat="1" x14ac:dyDescent="0.2"/>
    <row r="959" s="86" customFormat="1" x14ac:dyDescent="0.2"/>
    <row r="960" s="86" customFormat="1" x14ac:dyDescent="0.2"/>
    <row r="961" s="86" customFormat="1" x14ac:dyDescent="0.2"/>
    <row r="962" s="86" customFormat="1" x14ac:dyDescent="0.2"/>
    <row r="963" s="86" customFormat="1" x14ac:dyDescent="0.2"/>
    <row r="964" s="86" customFormat="1" x14ac:dyDescent="0.2"/>
    <row r="965" s="86" customFormat="1" x14ac:dyDescent="0.2"/>
    <row r="966" s="86" customFormat="1" x14ac:dyDescent="0.2"/>
    <row r="967" s="86" customFormat="1" x14ac:dyDescent="0.2"/>
    <row r="968" s="86" customFormat="1" x14ac:dyDescent="0.2"/>
    <row r="969" s="86" customFormat="1" x14ac:dyDescent="0.2"/>
    <row r="970" s="86" customFormat="1" x14ac:dyDescent="0.2"/>
    <row r="971" s="86" customFormat="1" x14ac:dyDescent="0.2"/>
    <row r="972" s="86" customFormat="1" x14ac:dyDescent="0.2"/>
    <row r="973" s="86" customFormat="1" x14ac:dyDescent="0.2"/>
    <row r="974" s="86" customFormat="1" x14ac:dyDescent="0.2"/>
    <row r="975" s="86" customFormat="1" x14ac:dyDescent="0.2"/>
    <row r="976" s="86" customFormat="1" x14ac:dyDescent="0.2"/>
    <row r="977" s="86" customFormat="1" x14ac:dyDescent="0.2"/>
    <row r="978" s="86" customFormat="1" x14ac:dyDescent="0.2"/>
    <row r="979" s="86" customFormat="1" x14ac:dyDescent="0.2"/>
    <row r="980" s="86" customFormat="1" x14ac:dyDescent="0.2"/>
    <row r="981" s="86" customFormat="1" x14ac:dyDescent="0.2"/>
    <row r="982" s="86" customFormat="1" x14ac:dyDescent="0.2"/>
    <row r="983" s="86" customFormat="1" x14ac:dyDescent="0.2"/>
    <row r="984" s="86" customFormat="1" x14ac:dyDescent="0.2"/>
    <row r="985" s="86" customFormat="1" x14ac:dyDescent="0.2"/>
    <row r="986" s="86" customFormat="1" x14ac:dyDescent="0.2"/>
    <row r="987" s="86" customFormat="1" x14ac:dyDescent="0.2"/>
    <row r="988" s="86" customFormat="1" x14ac:dyDescent="0.2"/>
    <row r="989" s="86" customFormat="1" x14ac:dyDescent="0.2"/>
    <row r="990" s="86" customFormat="1" x14ac:dyDescent="0.2"/>
    <row r="991" s="86" customFormat="1" x14ac:dyDescent="0.2"/>
    <row r="992" s="86" customFormat="1" x14ac:dyDescent="0.2"/>
    <row r="993" s="86" customFormat="1" x14ac:dyDescent="0.2"/>
    <row r="994" s="86" customFormat="1" x14ac:dyDescent="0.2"/>
    <row r="995" s="86" customFormat="1" x14ac:dyDescent="0.2"/>
    <row r="996" s="86" customFormat="1" x14ac:dyDescent="0.2"/>
    <row r="997" s="86" customFormat="1" x14ac:dyDescent="0.2"/>
    <row r="998" s="86" customFormat="1" x14ac:dyDescent="0.2"/>
    <row r="999" s="86" customFormat="1" x14ac:dyDescent="0.2"/>
    <row r="1000" s="86" customFormat="1" x14ac:dyDescent="0.2"/>
    <row r="1001" s="86" customFormat="1" x14ac:dyDescent="0.2"/>
    <row r="1002" s="86" customFormat="1" x14ac:dyDescent="0.2"/>
    <row r="1003" s="86" customFormat="1" x14ac:dyDescent="0.2"/>
    <row r="1004" s="86" customFormat="1" x14ac:dyDescent="0.2"/>
    <row r="1005" s="86" customFormat="1" x14ac:dyDescent="0.2"/>
    <row r="1006" s="86" customFormat="1" x14ac:dyDescent="0.2"/>
    <row r="1007" s="86" customFormat="1" x14ac:dyDescent="0.2"/>
    <row r="1008" s="86" customFormat="1" x14ac:dyDescent="0.2"/>
    <row r="1009" s="86" customFormat="1" x14ac:dyDescent="0.2"/>
    <row r="1010" s="86" customFormat="1" x14ac:dyDescent="0.2"/>
    <row r="1011" s="86" customFormat="1" x14ac:dyDescent="0.2"/>
    <row r="1012" s="86" customFormat="1" x14ac:dyDescent="0.2"/>
    <row r="1013" s="86" customFormat="1" x14ac:dyDescent="0.2"/>
    <row r="1014" s="86" customFormat="1" x14ac:dyDescent="0.2"/>
    <row r="1015" s="86" customFormat="1" x14ac:dyDescent="0.2"/>
    <row r="1016" s="86" customFormat="1" x14ac:dyDescent="0.2"/>
    <row r="1017" s="86" customFormat="1" x14ac:dyDescent="0.2"/>
    <row r="1018" s="86" customFormat="1" x14ac:dyDescent="0.2"/>
    <row r="1019" s="86" customFormat="1" x14ac:dyDescent="0.2"/>
    <row r="1020" s="86" customFormat="1" x14ac:dyDescent="0.2"/>
    <row r="1021" s="86" customFormat="1" x14ac:dyDescent="0.2"/>
    <row r="1022" s="86" customFormat="1" x14ac:dyDescent="0.2"/>
    <row r="1023" s="86" customFormat="1" x14ac:dyDescent="0.2"/>
    <row r="1024" s="86" customFormat="1" x14ac:dyDescent="0.2"/>
    <row r="1025" s="86" customFormat="1" x14ac:dyDescent="0.2"/>
    <row r="1026" s="86" customFormat="1" x14ac:dyDescent="0.2"/>
    <row r="1027" s="86" customFormat="1" x14ac:dyDescent="0.2"/>
    <row r="1028" s="86" customFormat="1" x14ac:dyDescent="0.2"/>
    <row r="1029" s="86" customFormat="1" x14ac:dyDescent="0.2"/>
    <row r="1030" s="86" customFormat="1" x14ac:dyDescent="0.2"/>
    <row r="1031" s="86" customFormat="1" x14ac:dyDescent="0.2"/>
    <row r="1032" s="86" customFormat="1" x14ac:dyDescent="0.2"/>
    <row r="1033" s="86" customFormat="1" x14ac:dyDescent="0.2"/>
    <row r="1034" s="86" customFormat="1" x14ac:dyDescent="0.2"/>
    <row r="1035" s="86" customFormat="1" x14ac:dyDescent="0.2"/>
    <row r="1036" s="86" customFormat="1" x14ac:dyDescent="0.2"/>
    <row r="1037" s="86" customFormat="1" x14ac:dyDescent="0.2"/>
    <row r="1038" s="86" customFormat="1" x14ac:dyDescent="0.2"/>
    <row r="1039" s="86" customFormat="1" x14ac:dyDescent="0.2"/>
    <row r="1040" s="86" customFormat="1" x14ac:dyDescent="0.2"/>
    <row r="1041" s="86" customFormat="1" x14ac:dyDescent="0.2"/>
    <row r="1042" s="86" customFormat="1" x14ac:dyDescent="0.2"/>
    <row r="1043" s="86" customFormat="1" x14ac:dyDescent="0.2"/>
    <row r="1044" s="86" customFormat="1" x14ac:dyDescent="0.2"/>
    <row r="1045" s="86" customFormat="1" x14ac:dyDescent="0.2"/>
    <row r="1046" s="86" customFormat="1" x14ac:dyDescent="0.2"/>
    <row r="1047" s="86" customFormat="1" x14ac:dyDescent="0.2"/>
    <row r="1048" s="86" customFormat="1" x14ac:dyDescent="0.2"/>
    <row r="1049" s="86" customFormat="1" x14ac:dyDescent="0.2"/>
    <row r="1050" s="86" customFormat="1" x14ac:dyDescent="0.2"/>
    <row r="1051" s="86" customFormat="1" x14ac:dyDescent="0.2"/>
    <row r="1052" s="86" customFormat="1" x14ac:dyDescent="0.2"/>
    <row r="1053" s="86" customFormat="1" x14ac:dyDescent="0.2"/>
    <row r="1054" s="86" customFormat="1" x14ac:dyDescent="0.2"/>
    <row r="1055" s="86" customFormat="1" x14ac:dyDescent="0.2"/>
    <row r="1056" s="86" customFormat="1" x14ac:dyDescent="0.2"/>
    <row r="1057" s="86" customFormat="1" x14ac:dyDescent="0.2"/>
    <row r="1058" s="86" customFormat="1" x14ac:dyDescent="0.2"/>
    <row r="1059" s="86" customFormat="1" x14ac:dyDescent="0.2"/>
    <row r="1060" s="86" customFormat="1" x14ac:dyDescent="0.2"/>
    <row r="1061" s="86" customFormat="1" x14ac:dyDescent="0.2"/>
    <row r="1062" s="86" customFormat="1" x14ac:dyDescent="0.2"/>
    <row r="1063" s="86" customFormat="1" x14ac:dyDescent="0.2"/>
    <row r="1064" s="86" customFormat="1" x14ac:dyDescent="0.2"/>
    <row r="1065" s="86" customFormat="1" x14ac:dyDescent="0.2"/>
    <row r="1066" s="86" customFormat="1" x14ac:dyDescent="0.2"/>
    <row r="1067" s="86" customFormat="1" x14ac:dyDescent="0.2"/>
    <row r="1068" s="86" customFormat="1" x14ac:dyDescent="0.2"/>
    <row r="1069" s="86" customFormat="1" x14ac:dyDescent="0.2"/>
    <row r="1070" s="86" customFormat="1" x14ac:dyDescent="0.2"/>
    <row r="1071" s="86" customFormat="1" x14ac:dyDescent="0.2"/>
    <row r="1072" s="86" customFormat="1" x14ac:dyDescent="0.2"/>
    <row r="1073" s="86" customFormat="1" x14ac:dyDescent="0.2"/>
    <row r="1074" s="86" customFormat="1" x14ac:dyDescent="0.2"/>
    <row r="1075" s="86" customFormat="1" x14ac:dyDescent="0.2"/>
    <row r="1076" s="86" customFormat="1" x14ac:dyDescent="0.2"/>
    <row r="1077" s="86" customFormat="1" x14ac:dyDescent="0.2"/>
    <row r="1078" s="86" customFormat="1" x14ac:dyDescent="0.2"/>
    <row r="1079" s="86" customFormat="1" x14ac:dyDescent="0.2"/>
    <row r="1080" s="86" customFormat="1" x14ac:dyDescent="0.2"/>
    <row r="1081" s="86" customFormat="1" x14ac:dyDescent="0.2"/>
    <row r="1082" s="86" customFormat="1" x14ac:dyDescent="0.2"/>
    <row r="1083" s="86" customFormat="1" x14ac:dyDescent="0.2"/>
    <row r="1084" s="86" customFormat="1" x14ac:dyDescent="0.2"/>
    <row r="1085" s="86" customFormat="1" x14ac:dyDescent="0.2"/>
    <row r="1086" s="86" customFormat="1" x14ac:dyDescent="0.2"/>
    <row r="1087" s="86" customFormat="1" x14ac:dyDescent="0.2"/>
    <row r="1088" s="86" customFormat="1" x14ac:dyDescent="0.2"/>
    <row r="1089" s="86" customFormat="1" x14ac:dyDescent="0.2"/>
    <row r="1090" s="86" customFormat="1" x14ac:dyDescent="0.2"/>
    <row r="1091" s="86" customFormat="1" x14ac:dyDescent="0.2"/>
    <row r="1092" s="86" customFormat="1" x14ac:dyDescent="0.2"/>
    <row r="1093" s="86" customFormat="1" x14ac:dyDescent="0.2"/>
    <row r="1094" s="86" customFormat="1" x14ac:dyDescent="0.2"/>
    <row r="1095" s="86" customFormat="1" x14ac:dyDescent="0.2"/>
    <row r="1096" s="86" customFormat="1" x14ac:dyDescent="0.2"/>
    <row r="1097" s="86" customFormat="1" x14ac:dyDescent="0.2"/>
    <row r="1098" s="86" customFormat="1" x14ac:dyDescent="0.2"/>
    <row r="1099" s="86" customFormat="1" x14ac:dyDescent="0.2"/>
    <row r="1100" s="86" customFormat="1" x14ac:dyDescent="0.2"/>
    <row r="1101" s="86" customFormat="1" x14ac:dyDescent="0.2"/>
    <row r="1102" s="86" customFormat="1" x14ac:dyDescent="0.2"/>
    <row r="1103" s="86" customFormat="1" x14ac:dyDescent="0.2"/>
    <row r="1104" s="86" customFormat="1" x14ac:dyDescent="0.2"/>
    <row r="1105" s="86" customFormat="1" x14ac:dyDescent="0.2"/>
    <row r="1106" s="86" customFormat="1" x14ac:dyDescent="0.2"/>
    <row r="1107" s="86" customFormat="1" x14ac:dyDescent="0.2"/>
    <row r="1108" s="86" customFormat="1" x14ac:dyDescent="0.2"/>
    <row r="1109" s="86" customFormat="1" x14ac:dyDescent="0.2"/>
    <row r="1110" s="86" customFormat="1" x14ac:dyDescent="0.2"/>
    <row r="1111" s="86" customFormat="1" x14ac:dyDescent="0.2"/>
    <row r="1112" s="86" customFormat="1" x14ac:dyDescent="0.2"/>
    <row r="1113" s="86" customFormat="1" x14ac:dyDescent="0.2"/>
    <row r="1114" s="86" customFormat="1" x14ac:dyDescent="0.2"/>
    <row r="1115" s="86" customFormat="1" x14ac:dyDescent="0.2"/>
    <row r="1116" s="86" customFormat="1" x14ac:dyDescent="0.2"/>
    <row r="1117" s="86" customFormat="1" x14ac:dyDescent="0.2"/>
    <row r="1118" s="86" customFormat="1" x14ac:dyDescent="0.2"/>
    <row r="1119" s="86" customFormat="1" x14ac:dyDescent="0.2"/>
    <row r="1120" s="86" customFormat="1" x14ac:dyDescent="0.2"/>
    <row r="1121" s="86" customFormat="1" x14ac:dyDescent="0.2"/>
    <row r="1122" s="86" customFormat="1" x14ac:dyDescent="0.2"/>
    <row r="1123" s="86" customFormat="1" x14ac:dyDescent="0.2"/>
    <row r="1124" s="86" customFormat="1" x14ac:dyDescent="0.2"/>
    <row r="1125" s="86" customFormat="1" x14ac:dyDescent="0.2"/>
    <row r="1126" s="86" customFormat="1" x14ac:dyDescent="0.2"/>
    <row r="1127" s="86" customFormat="1" x14ac:dyDescent="0.2"/>
    <row r="1128" s="86" customFormat="1" x14ac:dyDescent="0.2"/>
    <row r="1129" s="86" customFormat="1" x14ac:dyDescent="0.2"/>
    <row r="1130" s="86" customFormat="1" x14ac:dyDescent="0.2"/>
    <row r="1131" s="86" customFormat="1" x14ac:dyDescent="0.2"/>
    <row r="1132" s="86" customFormat="1" x14ac:dyDescent="0.2"/>
    <row r="1133" s="86" customFormat="1" x14ac:dyDescent="0.2"/>
    <row r="1134" s="86" customFormat="1" x14ac:dyDescent="0.2"/>
    <row r="1135" s="86" customFormat="1" x14ac:dyDescent="0.2"/>
    <row r="1136" s="86" customFormat="1" x14ac:dyDescent="0.2"/>
    <row r="1137" s="86" customFormat="1" x14ac:dyDescent="0.2"/>
    <row r="1138" s="86" customFormat="1" x14ac:dyDescent="0.2"/>
    <row r="1139" s="86" customFormat="1" x14ac:dyDescent="0.2"/>
    <row r="1140" s="86" customFormat="1" x14ac:dyDescent="0.2"/>
    <row r="1141" s="86" customFormat="1" x14ac:dyDescent="0.2"/>
    <row r="1142" s="86" customFormat="1" x14ac:dyDescent="0.2"/>
    <row r="1143" s="86" customFormat="1" x14ac:dyDescent="0.2"/>
    <row r="1144" s="86" customFormat="1" x14ac:dyDescent="0.2"/>
    <row r="1145" s="86" customFormat="1" x14ac:dyDescent="0.2"/>
    <row r="1146" s="86" customFormat="1" x14ac:dyDescent="0.2"/>
    <row r="1147" s="86" customFormat="1" x14ac:dyDescent="0.2"/>
    <row r="1148" s="86" customFormat="1" x14ac:dyDescent="0.2"/>
    <row r="1149" s="86" customFormat="1" x14ac:dyDescent="0.2"/>
    <row r="1150" s="86" customFormat="1" x14ac:dyDescent="0.2"/>
    <row r="1151" s="86" customFormat="1" x14ac:dyDescent="0.2"/>
    <row r="1152" s="86" customFormat="1" x14ac:dyDescent="0.2"/>
    <row r="1153" spans="3:14" x14ac:dyDescent="0.2">
      <c r="C1153" s="86"/>
      <c r="D1153" s="86"/>
      <c r="E1153" s="86"/>
      <c r="F1153" s="86"/>
      <c r="G1153" s="86"/>
      <c r="H1153" s="86"/>
      <c r="I1153" s="86"/>
      <c r="J1153" s="86"/>
      <c r="K1153" s="86"/>
      <c r="L1153" s="86"/>
      <c r="M1153" s="86"/>
      <c r="N1153" s="86"/>
    </row>
    <row r="1154" spans="3:14" x14ac:dyDescent="0.2">
      <c r="C1154" s="86"/>
      <c r="D1154" s="86"/>
      <c r="E1154" s="86"/>
      <c r="F1154" s="86"/>
      <c r="G1154" s="86"/>
      <c r="H1154" s="86"/>
      <c r="I1154" s="86"/>
      <c r="J1154" s="86"/>
      <c r="K1154" s="86"/>
      <c r="L1154" s="86"/>
      <c r="M1154" s="86"/>
      <c r="N1154" s="86"/>
    </row>
    <row r="1155" spans="3:14" x14ac:dyDescent="0.2">
      <c r="C1155" s="86"/>
      <c r="D1155" s="86"/>
      <c r="E1155" s="86"/>
      <c r="F1155" s="86"/>
      <c r="G1155" s="86"/>
      <c r="H1155" s="86"/>
      <c r="I1155" s="86"/>
      <c r="J1155" s="86"/>
      <c r="K1155" s="86"/>
      <c r="L1155" s="86"/>
      <c r="M1155" s="86"/>
      <c r="N1155" s="86"/>
    </row>
    <row r="1156" spans="3:14" x14ac:dyDescent="0.2">
      <c r="C1156" s="86"/>
      <c r="D1156" s="86"/>
      <c r="E1156" s="86"/>
      <c r="F1156" s="86"/>
      <c r="G1156" s="86"/>
      <c r="H1156" s="86"/>
      <c r="I1156" s="86"/>
      <c r="J1156" s="86"/>
      <c r="K1156" s="86"/>
      <c r="L1156" s="86"/>
      <c r="M1156" s="86"/>
      <c r="N1156" s="86"/>
    </row>
    <row r="1157" spans="3:14" x14ac:dyDescent="0.2">
      <c r="C1157" s="86"/>
      <c r="D1157" s="86"/>
      <c r="E1157" s="86"/>
      <c r="F1157" s="86"/>
      <c r="G1157" s="86"/>
      <c r="H1157" s="86"/>
      <c r="I1157" s="86"/>
      <c r="K1157" s="86"/>
      <c r="L1157" s="86"/>
      <c r="M1157" s="86"/>
      <c r="N1157" s="86"/>
    </row>
    <row r="1164" spans="3:14" s="183" customFormat="1" x14ac:dyDescent="0.2">
      <c r="C1164" s="85"/>
      <c r="D1164" s="85"/>
      <c r="E1164" s="85"/>
      <c r="F1164" s="85"/>
      <c r="G1164" s="85"/>
      <c r="H1164" s="85"/>
      <c r="I1164" s="85"/>
      <c r="J1164" s="85"/>
      <c r="K1164" s="85"/>
      <c r="L1164" s="85"/>
      <c r="M1164" s="85"/>
      <c r="N1164" s="85"/>
    </row>
    <row r="1165" spans="3:14" s="183" customFormat="1" x14ac:dyDescent="0.2">
      <c r="C1165" s="85"/>
      <c r="D1165" s="85"/>
      <c r="E1165" s="85"/>
      <c r="F1165" s="85"/>
      <c r="G1165" s="85"/>
      <c r="H1165" s="85"/>
      <c r="I1165" s="85"/>
      <c r="J1165" s="85"/>
      <c r="K1165" s="85"/>
      <c r="L1165" s="85"/>
      <c r="M1165" s="85"/>
      <c r="N1165" s="85"/>
    </row>
    <row r="1166" spans="3:14" s="183" customFormat="1" x14ac:dyDescent="0.2">
      <c r="C1166" s="85"/>
      <c r="D1166" s="85"/>
      <c r="E1166" s="85"/>
      <c r="F1166" s="85"/>
      <c r="G1166" s="85"/>
      <c r="H1166" s="85"/>
      <c r="I1166" s="85"/>
      <c r="J1166" s="85"/>
      <c r="K1166" s="85"/>
      <c r="L1166" s="85"/>
      <c r="M1166" s="85"/>
      <c r="N1166" s="85"/>
    </row>
    <row r="1167" spans="3:14" s="183" customFormat="1" x14ac:dyDescent="0.2">
      <c r="C1167" s="85"/>
      <c r="D1167" s="85"/>
      <c r="E1167" s="85"/>
      <c r="F1167" s="85"/>
      <c r="G1167" s="85"/>
      <c r="H1167" s="85"/>
      <c r="I1167" s="85"/>
      <c r="J1167" s="85"/>
      <c r="K1167" s="85"/>
      <c r="L1167" s="85"/>
      <c r="M1167" s="85"/>
      <c r="N1167" s="85"/>
    </row>
    <row r="1168" spans="3:14" s="183" customFormat="1" x14ac:dyDescent="0.2">
      <c r="C1168" s="85"/>
      <c r="D1168" s="85"/>
      <c r="E1168" s="85"/>
      <c r="F1168" s="85"/>
      <c r="G1168" s="85"/>
      <c r="H1168" s="85"/>
      <c r="I1168" s="85"/>
      <c r="J1168" s="85"/>
      <c r="K1168" s="85"/>
      <c r="L1168" s="85"/>
      <c r="M1168" s="85"/>
      <c r="N1168" s="85"/>
    </row>
    <row r="1169" spans="3:14" s="183" customFormat="1" x14ac:dyDescent="0.2">
      <c r="C1169" s="85"/>
      <c r="D1169" s="85"/>
      <c r="E1169" s="85"/>
      <c r="F1169" s="85"/>
      <c r="G1169" s="85"/>
      <c r="H1169" s="85"/>
      <c r="I1169" s="85"/>
      <c r="J1169" s="85"/>
      <c r="K1169" s="85"/>
      <c r="L1169" s="85"/>
      <c r="M1169" s="85"/>
      <c r="N1169" s="85"/>
    </row>
    <row r="1170" spans="3:14" s="183" customFormat="1" x14ac:dyDescent="0.2">
      <c r="C1170" s="85"/>
      <c r="D1170" s="85"/>
      <c r="E1170" s="85"/>
      <c r="F1170" s="85"/>
      <c r="G1170" s="85"/>
      <c r="H1170" s="85"/>
      <c r="I1170" s="85"/>
      <c r="J1170" s="85"/>
      <c r="K1170" s="85"/>
      <c r="L1170" s="85"/>
      <c r="M1170" s="85"/>
      <c r="N1170" s="85"/>
    </row>
    <row r="1171" spans="3:14" s="183" customFormat="1" x14ac:dyDescent="0.2">
      <c r="C1171" s="85"/>
      <c r="D1171" s="85"/>
      <c r="E1171" s="85"/>
      <c r="F1171" s="85"/>
      <c r="G1171" s="85"/>
      <c r="H1171" s="85"/>
      <c r="I1171" s="85"/>
      <c r="J1171" s="85"/>
      <c r="K1171" s="85"/>
      <c r="L1171" s="85"/>
      <c r="M1171" s="85"/>
      <c r="N1171" s="85"/>
    </row>
    <row r="1172" spans="3:14" s="183" customFormat="1" x14ac:dyDescent="0.2">
      <c r="C1172" s="85"/>
      <c r="D1172" s="85"/>
      <c r="E1172" s="85"/>
      <c r="F1172" s="85"/>
      <c r="G1172" s="85"/>
      <c r="H1172" s="85"/>
      <c r="I1172" s="85"/>
      <c r="J1172" s="85"/>
      <c r="K1172" s="85"/>
      <c r="L1172" s="85"/>
      <c r="M1172" s="85"/>
      <c r="N1172" s="85"/>
    </row>
    <row r="1173" spans="3:14" s="183" customFormat="1" x14ac:dyDescent="0.2">
      <c r="C1173" s="85"/>
      <c r="D1173" s="85"/>
      <c r="E1173" s="85"/>
      <c r="F1173" s="85"/>
      <c r="G1173" s="85"/>
      <c r="H1173" s="85"/>
      <c r="I1173" s="85"/>
      <c r="J1173" s="85"/>
      <c r="K1173" s="85"/>
      <c r="L1173" s="85"/>
      <c r="M1173" s="85"/>
      <c r="N1173" s="85"/>
    </row>
    <row r="1174" spans="3:14" s="183" customFormat="1" x14ac:dyDescent="0.2">
      <c r="C1174" s="85"/>
      <c r="D1174" s="85"/>
      <c r="E1174" s="85"/>
      <c r="F1174" s="85"/>
      <c r="G1174" s="85"/>
      <c r="H1174" s="85"/>
      <c r="I1174" s="85"/>
      <c r="J1174" s="85"/>
      <c r="K1174" s="85"/>
      <c r="L1174" s="85"/>
      <c r="M1174" s="85"/>
      <c r="N1174" s="85"/>
    </row>
    <row r="1175" spans="3:14" s="183" customFormat="1" x14ac:dyDescent="0.2">
      <c r="C1175" s="85"/>
      <c r="D1175" s="85"/>
      <c r="E1175" s="85"/>
      <c r="F1175" s="85"/>
      <c r="G1175" s="85"/>
      <c r="H1175" s="85"/>
      <c r="I1175" s="85"/>
      <c r="J1175" s="85"/>
      <c r="K1175" s="85"/>
      <c r="L1175" s="85"/>
      <c r="M1175" s="85"/>
      <c r="N1175" s="85"/>
    </row>
    <row r="1176" spans="3:14" s="183" customFormat="1" x14ac:dyDescent="0.2">
      <c r="C1176" s="85"/>
      <c r="D1176" s="85"/>
      <c r="E1176" s="85"/>
      <c r="F1176" s="85"/>
      <c r="G1176" s="85"/>
      <c r="H1176" s="85"/>
      <c r="I1176" s="85"/>
      <c r="J1176" s="85"/>
      <c r="K1176" s="85"/>
      <c r="L1176" s="85"/>
      <c r="M1176" s="85"/>
      <c r="N1176" s="85"/>
    </row>
    <row r="1177" spans="3:14" s="183" customFormat="1" x14ac:dyDescent="0.2">
      <c r="C1177" s="85"/>
      <c r="D1177" s="85"/>
      <c r="E1177" s="85"/>
      <c r="F1177" s="85"/>
      <c r="G1177" s="85"/>
      <c r="H1177" s="85"/>
      <c r="I1177" s="85"/>
      <c r="J1177" s="85"/>
      <c r="K1177" s="85"/>
      <c r="L1177" s="85"/>
      <c r="M1177" s="85"/>
      <c r="N1177" s="85"/>
    </row>
    <row r="1178" spans="3:14" s="183" customFormat="1" x14ac:dyDescent="0.2">
      <c r="C1178" s="85"/>
      <c r="D1178" s="85"/>
      <c r="E1178" s="85"/>
      <c r="F1178" s="85"/>
      <c r="G1178" s="85"/>
      <c r="H1178" s="85"/>
      <c r="I1178" s="85"/>
      <c r="J1178" s="85"/>
      <c r="K1178" s="85"/>
      <c r="L1178" s="85"/>
      <c r="M1178" s="85"/>
      <c r="N1178" s="85"/>
    </row>
    <row r="1179" spans="3:14" s="183" customFormat="1" x14ac:dyDescent="0.2">
      <c r="C1179" s="85"/>
      <c r="D1179" s="85"/>
      <c r="E1179" s="85"/>
      <c r="F1179" s="85"/>
      <c r="G1179" s="85"/>
      <c r="H1179" s="85"/>
      <c r="I1179" s="85"/>
      <c r="J1179" s="85"/>
      <c r="K1179" s="85"/>
      <c r="L1179" s="85"/>
      <c r="M1179" s="85"/>
      <c r="N1179" s="85"/>
    </row>
    <row r="1180" spans="3:14" s="85" customFormat="1" x14ac:dyDescent="0.2"/>
    <row r="1181" spans="3:14" s="85" customFormat="1" x14ac:dyDescent="0.2"/>
    <row r="1182" spans="3:14" s="85" customFormat="1" x14ac:dyDescent="0.2"/>
    <row r="1183" spans="3:14" s="85" customFormat="1" x14ac:dyDescent="0.2"/>
    <row r="1184" spans="3:14" s="85" customFormat="1" x14ac:dyDescent="0.2"/>
    <row r="1185" s="85" customFormat="1" x14ac:dyDescent="0.2"/>
    <row r="1186" s="85" customFormat="1" x14ac:dyDescent="0.2"/>
    <row r="1187" s="85" customFormat="1" x14ac:dyDescent="0.2"/>
    <row r="1188" s="85" customFormat="1" x14ac:dyDescent="0.2"/>
  </sheetData>
  <autoFilter ref="A2:N711" xr:uid="{00000000-0001-0000-0200-000000000000}">
    <sortState xmlns:xlrd2="http://schemas.microsoft.com/office/spreadsheetml/2017/richdata2" ref="A3:N711">
      <sortCondition ref="C2:C711"/>
    </sortState>
  </autoFilter>
  <printOptions horizontalCentered="1"/>
  <pageMargins left="0" right="0" top="0" bottom="0" header="0" footer="0"/>
  <pageSetup paperSize="9" scale="10" fitToHeight="4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A4006-E08F-486F-8641-47F45A559188}">
  <sheetPr>
    <pageSetUpPr fitToPage="1"/>
  </sheetPr>
  <dimension ref="A1:H535"/>
  <sheetViews>
    <sheetView topLeftCell="B1" zoomScale="85" zoomScaleNormal="85" workbookViewId="0">
      <selection activeCell="H3" sqref="H3:H58"/>
    </sheetView>
  </sheetViews>
  <sheetFormatPr defaultColWidth="7.875" defaultRowHeight="23.25" x14ac:dyDescent="0.2"/>
  <cols>
    <col min="1" max="1" width="33.125" style="85" customWidth="1"/>
    <col min="2" max="2" width="28.75" style="85" bestFit="1" customWidth="1"/>
    <col min="3" max="3" width="26.25" style="85" bestFit="1" customWidth="1"/>
    <col min="4" max="4" width="26.5" style="85" bestFit="1" customWidth="1"/>
    <col min="5" max="6" width="29.375" style="85" bestFit="1" customWidth="1"/>
    <col min="7" max="7" width="27.625" style="85" bestFit="1" customWidth="1"/>
    <col min="8" max="8" width="34" style="85" bestFit="1" customWidth="1"/>
    <col min="9" max="16384" width="7.875" style="86"/>
  </cols>
  <sheetData>
    <row r="1" spans="1:8" ht="51" customHeight="1" thickTop="1" x14ac:dyDescent="0.2">
      <c r="A1" s="84"/>
      <c r="B1" s="84"/>
      <c r="C1" s="84"/>
      <c r="D1" s="84"/>
    </row>
    <row r="2" spans="1:8" ht="63.6" customHeight="1" thickBot="1" x14ac:dyDescent="0.25">
      <c r="A2" s="204" t="s">
        <v>0</v>
      </c>
      <c r="B2" s="205" t="s">
        <v>566</v>
      </c>
      <c r="C2" s="205" t="s">
        <v>189</v>
      </c>
      <c r="D2" s="205" t="s">
        <v>105</v>
      </c>
      <c r="E2" s="205" t="s">
        <v>567</v>
      </c>
      <c r="F2" s="205" t="s">
        <v>106</v>
      </c>
      <c r="G2" s="205" t="s">
        <v>107</v>
      </c>
      <c r="H2" s="205" t="s">
        <v>565</v>
      </c>
    </row>
    <row r="3" spans="1:8" s="91" customFormat="1" ht="33" customHeight="1" thickTop="1" x14ac:dyDescent="0.2">
      <c r="A3" s="110">
        <v>10169</v>
      </c>
      <c r="B3" s="125">
        <v>45261</v>
      </c>
      <c r="C3" s="201">
        <v>45306</v>
      </c>
      <c r="D3" s="112">
        <v>490033.33</v>
      </c>
      <c r="E3" s="113"/>
      <c r="F3" s="127">
        <v>0</v>
      </c>
      <c r="G3" s="127"/>
      <c r="H3" s="127"/>
    </row>
    <row r="4" spans="1:8" s="91" customFormat="1" ht="33" customHeight="1" x14ac:dyDescent="0.2">
      <c r="A4" s="202">
        <v>10139</v>
      </c>
      <c r="B4" s="107">
        <v>45261</v>
      </c>
      <c r="C4" s="201">
        <f>B4+VLOOKUP(A4,'Due Date'!$A$1:$G$9999,7,FALSE)</f>
        <v>45306</v>
      </c>
      <c r="D4" s="203">
        <v>-312006</v>
      </c>
      <c r="E4" s="203"/>
      <c r="F4" s="114">
        <v>0</v>
      </c>
      <c r="G4" s="114">
        <v>-46801</v>
      </c>
      <c r="H4" s="114"/>
    </row>
    <row r="5" spans="1:8" s="91" customFormat="1" ht="33" customHeight="1" x14ac:dyDescent="0.2">
      <c r="A5" s="109">
        <v>50002</v>
      </c>
      <c r="B5" s="125">
        <v>45264</v>
      </c>
      <c r="C5" s="201">
        <v>45306</v>
      </c>
      <c r="D5" s="112">
        <v>2347.83</v>
      </c>
      <c r="E5" s="127"/>
      <c r="F5" s="127"/>
      <c r="G5" s="127"/>
      <c r="H5" s="127"/>
    </row>
    <row r="6" spans="1:8" s="91" customFormat="1" ht="33" customHeight="1" x14ac:dyDescent="0.2">
      <c r="A6" s="109">
        <v>50002</v>
      </c>
      <c r="B6" s="125">
        <v>45264</v>
      </c>
      <c r="C6" s="201">
        <v>45306</v>
      </c>
      <c r="D6" s="112">
        <v>26777.25</v>
      </c>
      <c r="E6" s="127"/>
      <c r="F6" s="127"/>
      <c r="G6" s="127"/>
      <c r="H6" s="127"/>
    </row>
    <row r="7" spans="1:8" s="115" customFormat="1" ht="33" customHeight="1" x14ac:dyDescent="0.2">
      <c r="A7" s="109">
        <v>50002</v>
      </c>
      <c r="B7" s="125">
        <v>45264</v>
      </c>
      <c r="C7" s="201">
        <v>45306</v>
      </c>
      <c r="D7" s="112">
        <v>7749</v>
      </c>
      <c r="E7" s="127"/>
      <c r="F7" s="127"/>
      <c r="G7" s="127"/>
      <c r="H7" s="127"/>
    </row>
    <row r="8" spans="1:8" s="115" customFormat="1" ht="33" customHeight="1" x14ac:dyDescent="0.2">
      <c r="A8" s="110">
        <v>10012</v>
      </c>
      <c r="B8" s="125">
        <v>45265</v>
      </c>
      <c r="C8" s="201">
        <f>B8+VLOOKUP(A8,'Due Date'!$A$1:$G$9999,7,FALSE)</f>
        <v>45295</v>
      </c>
      <c r="D8" s="112">
        <v>11880.84</v>
      </c>
      <c r="E8" s="113"/>
      <c r="F8" s="127">
        <v>0</v>
      </c>
      <c r="G8" s="127">
        <v>0</v>
      </c>
      <c r="H8" s="127"/>
    </row>
    <row r="9" spans="1:8" s="115" customFormat="1" ht="33" customHeight="1" x14ac:dyDescent="0.2">
      <c r="A9" s="110">
        <v>50002</v>
      </c>
      <c r="B9" s="107">
        <v>45265</v>
      </c>
      <c r="C9" s="201">
        <v>45306</v>
      </c>
      <c r="D9" s="112">
        <v>2680000</v>
      </c>
      <c r="E9" s="114"/>
      <c r="F9" s="114"/>
      <c r="G9" s="114"/>
      <c r="H9" s="114"/>
    </row>
    <row r="10" spans="1:8" s="115" customFormat="1" ht="33" customHeight="1" x14ac:dyDescent="0.2">
      <c r="A10" s="110">
        <v>50002</v>
      </c>
      <c r="B10" s="107">
        <v>45267</v>
      </c>
      <c r="C10" s="201">
        <v>45306</v>
      </c>
      <c r="D10" s="112">
        <v>682500</v>
      </c>
      <c r="E10" s="114"/>
      <c r="F10" s="114"/>
      <c r="G10" s="114"/>
      <c r="H10" s="114"/>
    </row>
    <row r="11" spans="1:8" s="115" customFormat="1" ht="33" customHeight="1" x14ac:dyDescent="0.2">
      <c r="A11" s="110">
        <v>10255</v>
      </c>
      <c r="B11" s="125">
        <v>45271</v>
      </c>
      <c r="C11" s="201">
        <v>45306</v>
      </c>
      <c r="D11" s="112">
        <v>898043.36</v>
      </c>
      <c r="E11" s="113"/>
      <c r="F11" s="127">
        <v>0</v>
      </c>
      <c r="G11" s="127"/>
      <c r="H11" s="127"/>
    </row>
    <row r="12" spans="1:8" s="115" customFormat="1" ht="33" customHeight="1" x14ac:dyDescent="0.2">
      <c r="A12" s="110">
        <v>10245</v>
      </c>
      <c r="B12" s="125">
        <v>45271</v>
      </c>
      <c r="C12" s="201">
        <f>B12+VLOOKUP(A12,'Due Date'!$A$1:$G$9999,7,FALSE)</f>
        <v>45286</v>
      </c>
      <c r="D12" s="112">
        <v>52861.11</v>
      </c>
      <c r="E12" s="113"/>
      <c r="F12" s="127">
        <v>15858.33</v>
      </c>
      <c r="G12" s="127">
        <v>2643.06</v>
      </c>
      <c r="H12" s="127"/>
    </row>
    <row r="13" spans="1:8" s="115" customFormat="1" ht="33" customHeight="1" x14ac:dyDescent="0.2">
      <c r="A13" s="110">
        <v>50002</v>
      </c>
      <c r="B13" s="107">
        <v>45272</v>
      </c>
      <c r="C13" s="201">
        <v>45306</v>
      </c>
      <c r="D13" s="112">
        <v>4782608.7</v>
      </c>
      <c r="E13" s="114"/>
      <c r="F13" s="114"/>
      <c r="G13" s="114"/>
      <c r="H13" s="114"/>
    </row>
    <row r="14" spans="1:8" s="115" customFormat="1" ht="33" customHeight="1" x14ac:dyDescent="0.2">
      <c r="A14" s="110">
        <v>10077</v>
      </c>
      <c r="B14" s="125">
        <v>45273</v>
      </c>
      <c r="C14" s="201">
        <f>B14+VLOOKUP(A14,'Due Date'!$A$1:$G$9999,7,FALSE)</f>
        <v>45280</v>
      </c>
      <c r="D14" s="112">
        <v>111920.55</v>
      </c>
      <c r="E14" s="113">
        <v>22384.11</v>
      </c>
      <c r="F14" s="127">
        <v>0</v>
      </c>
      <c r="G14" s="127">
        <v>11192.06</v>
      </c>
      <c r="H14" s="127"/>
    </row>
    <row r="15" spans="1:8" s="115" customFormat="1" ht="33" customHeight="1" x14ac:dyDescent="0.2">
      <c r="A15" s="109">
        <v>50002</v>
      </c>
      <c r="B15" s="125">
        <v>45273</v>
      </c>
      <c r="C15" s="201">
        <v>45306</v>
      </c>
      <c r="D15" s="112">
        <v>19212.5</v>
      </c>
      <c r="E15" s="127"/>
      <c r="F15" s="127"/>
      <c r="G15" s="127"/>
      <c r="H15" s="127"/>
    </row>
    <row r="16" spans="1:8" s="115" customFormat="1" ht="33" customHeight="1" x14ac:dyDescent="0.2">
      <c r="A16" s="109">
        <v>50002</v>
      </c>
      <c r="B16" s="125">
        <v>45273</v>
      </c>
      <c r="C16" s="201">
        <v>45306</v>
      </c>
      <c r="D16" s="112">
        <v>1652.17</v>
      </c>
      <c r="E16" s="127"/>
      <c r="F16" s="127"/>
      <c r="G16" s="127"/>
      <c r="H16" s="127"/>
    </row>
    <row r="17" spans="1:8" s="115" customFormat="1" ht="33" customHeight="1" x14ac:dyDescent="0.2">
      <c r="A17" s="109">
        <v>50002</v>
      </c>
      <c r="B17" s="125">
        <v>45273</v>
      </c>
      <c r="C17" s="201">
        <v>45306</v>
      </c>
      <c r="D17" s="112">
        <v>22308.75</v>
      </c>
      <c r="E17" s="127"/>
      <c r="F17" s="127"/>
      <c r="G17" s="127"/>
      <c r="H17" s="127"/>
    </row>
    <row r="18" spans="1:8" s="115" customFormat="1" ht="33" customHeight="1" x14ac:dyDescent="0.2">
      <c r="A18" s="109">
        <v>50002</v>
      </c>
      <c r="B18" s="125">
        <v>45273</v>
      </c>
      <c r="C18" s="201">
        <v>45306</v>
      </c>
      <c r="D18" s="112">
        <v>4756</v>
      </c>
      <c r="E18" s="127"/>
      <c r="F18" s="127"/>
      <c r="G18" s="127"/>
      <c r="H18" s="127"/>
    </row>
    <row r="19" spans="1:8" s="115" customFormat="1" ht="33" customHeight="1" x14ac:dyDescent="0.2">
      <c r="A19" s="109">
        <v>50002</v>
      </c>
      <c r="B19" s="125">
        <v>45273</v>
      </c>
      <c r="C19" s="201">
        <v>45306</v>
      </c>
      <c r="D19" s="112">
        <v>3629.3</v>
      </c>
      <c r="E19" s="127"/>
      <c r="F19" s="127"/>
      <c r="G19" s="127"/>
      <c r="H19" s="127"/>
    </row>
    <row r="20" spans="1:8" s="115" customFormat="1" ht="33" customHeight="1" x14ac:dyDescent="0.2">
      <c r="A20" s="110">
        <v>10214</v>
      </c>
      <c r="B20" s="125">
        <v>45274</v>
      </c>
      <c r="C20" s="201">
        <f>B20+VLOOKUP(A20,'Due Date'!$A$1:$G$9999,7,FALSE)</f>
        <v>45304</v>
      </c>
      <c r="D20" s="112">
        <v>421493.04</v>
      </c>
      <c r="E20" s="113"/>
      <c r="F20" s="127">
        <v>211935.02000000002</v>
      </c>
      <c r="G20" s="127">
        <v>21074.65</v>
      </c>
      <c r="H20" s="127"/>
    </row>
    <row r="21" spans="1:8" s="115" customFormat="1" ht="33" customHeight="1" x14ac:dyDescent="0.2">
      <c r="A21" s="110">
        <v>50002</v>
      </c>
      <c r="B21" s="107">
        <v>45274</v>
      </c>
      <c r="C21" s="201">
        <v>45306</v>
      </c>
      <c r="D21" s="112">
        <v>318914.49</v>
      </c>
      <c r="E21" s="114"/>
      <c r="F21" s="114"/>
      <c r="G21" s="114"/>
      <c r="H21" s="114"/>
    </row>
    <row r="22" spans="1:8" s="115" customFormat="1" ht="33" customHeight="1" x14ac:dyDescent="0.2">
      <c r="A22" s="110">
        <v>50002</v>
      </c>
      <c r="B22" s="107">
        <v>45274</v>
      </c>
      <c r="C22" s="201">
        <v>45306</v>
      </c>
      <c r="D22" s="112">
        <v>1350056.52</v>
      </c>
      <c r="E22" s="114"/>
      <c r="F22" s="114"/>
      <c r="G22" s="114"/>
      <c r="H22" s="114"/>
    </row>
    <row r="23" spans="1:8" s="115" customFormat="1" ht="33" customHeight="1" x14ac:dyDescent="0.2">
      <c r="A23" s="110">
        <v>10139</v>
      </c>
      <c r="B23" s="125">
        <v>45276</v>
      </c>
      <c r="C23" s="201">
        <f>B23+VLOOKUP(A23,'Due Date'!$A$1:$G$9999,7,FALSE)</f>
        <v>45321</v>
      </c>
      <c r="D23" s="112">
        <v>380688</v>
      </c>
      <c r="E23" s="113"/>
      <c r="F23" s="127">
        <v>0</v>
      </c>
      <c r="G23" s="127">
        <v>57103</v>
      </c>
      <c r="H23" s="127">
        <v>0</v>
      </c>
    </row>
    <row r="24" spans="1:8" s="115" customFormat="1" ht="33" customHeight="1" x14ac:dyDescent="0.2">
      <c r="A24" s="110">
        <v>10248</v>
      </c>
      <c r="B24" s="125">
        <v>45276</v>
      </c>
      <c r="C24" s="201">
        <f>B24+VLOOKUP(A24,'Due Date'!$A$1:$G$9999,7,FALSE)</f>
        <v>45306</v>
      </c>
      <c r="D24" s="112">
        <v>5290142.55</v>
      </c>
      <c r="E24" s="113"/>
      <c r="F24" s="127">
        <v>2645071.2799999998</v>
      </c>
      <c r="G24" s="127">
        <v>529014.26</v>
      </c>
      <c r="H24" s="127">
        <v>249484.88</v>
      </c>
    </row>
    <row r="25" spans="1:8" s="115" customFormat="1" ht="33" customHeight="1" x14ac:dyDescent="0.2">
      <c r="A25" s="109">
        <v>50002</v>
      </c>
      <c r="B25" s="125">
        <v>45277</v>
      </c>
      <c r="C25" s="201">
        <v>45306</v>
      </c>
      <c r="D25" s="112">
        <v>21134.25</v>
      </c>
      <c r="E25" s="127"/>
      <c r="F25" s="127"/>
      <c r="G25" s="127"/>
      <c r="H25" s="127"/>
    </row>
    <row r="26" spans="1:8" s="115" customFormat="1" ht="33" customHeight="1" x14ac:dyDescent="0.2">
      <c r="A26" s="109">
        <v>50002</v>
      </c>
      <c r="B26" s="125">
        <v>45277</v>
      </c>
      <c r="C26" s="201">
        <v>45306</v>
      </c>
      <c r="D26" s="112">
        <v>23243.63</v>
      </c>
      <c r="E26" s="127"/>
      <c r="F26" s="127"/>
      <c r="G26" s="127"/>
      <c r="H26" s="127"/>
    </row>
    <row r="27" spans="1:8" s="115" customFormat="1" ht="33" customHeight="1" x14ac:dyDescent="0.2">
      <c r="A27" s="109">
        <v>50002</v>
      </c>
      <c r="B27" s="125">
        <v>45278</v>
      </c>
      <c r="C27" s="201">
        <v>45306</v>
      </c>
      <c r="D27" s="112">
        <v>709.34</v>
      </c>
      <c r="E27" s="127"/>
      <c r="F27" s="127"/>
      <c r="G27" s="127"/>
      <c r="H27" s="127"/>
    </row>
    <row r="28" spans="1:8" s="115" customFormat="1" ht="33" customHeight="1" x14ac:dyDescent="0.2">
      <c r="A28" s="109">
        <v>50002</v>
      </c>
      <c r="B28" s="125">
        <v>45278</v>
      </c>
      <c r="C28" s="201">
        <v>45306</v>
      </c>
      <c r="D28" s="112">
        <v>13313.25</v>
      </c>
      <c r="E28" s="127"/>
      <c r="F28" s="127"/>
      <c r="G28" s="127"/>
      <c r="H28" s="127"/>
    </row>
    <row r="29" spans="1:8" s="115" customFormat="1" ht="33" customHeight="1" x14ac:dyDescent="0.2">
      <c r="A29" s="110">
        <v>10225</v>
      </c>
      <c r="B29" s="125">
        <v>45279</v>
      </c>
      <c r="C29" s="201">
        <f>B29+VLOOKUP(A29,'Due Date'!$A$1:$G$9999,7,FALSE)</f>
        <v>45309</v>
      </c>
      <c r="D29" s="112">
        <v>21181.64</v>
      </c>
      <c r="E29" s="113"/>
      <c r="F29" s="127">
        <v>10590.82</v>
      </c>
      <c r="G29" s="127">
        <v>2118.16</v>
      </c>
      <c r="H29" s="127"/>
    </row>
    <row r="30" spans="1:8" s="115" customFormat="1" ht="33" customHeight="1" x14ac:dyDescent="0.2">
      <c r="A30" s="110">
        <v>10236</v>
      </c>
      <c r="B30" s="125">
        <v>45279</v>
      </c>
      <c r="C30" s="201">
        <f>B30+VLOOKUP(A30,'Due Date'!$A$1:$G$9999,7,FALSE)</f>
        <v>45309</v>
      </c>
      <c r="D30" s="112">
        <v>697422.82</v>
      </c>
      <c r="E30" s="113"/>
      <c r="F30" s="127">
        <v>174355.71</v>
      </c>
      <c r="G30" s="127"/>
      <c r="H30" s="127"/>
    </row>
    <row r="31" spans="1:8" s="115" customFormat="1" ht="33" customHeight="1" x14ac:dyDescent="0.2">
      <c r="A31" s="110">
        <v>10185</v>
      </c>
      <c r="B31" s="125">
        <v>45280</v>
      </c>
      <c r="C31" s="201">
        <v>45306</v>
      </c>
      <c r="D31" s="112">
        <v>3268877.62</v>
      </c>
      <c r="E31" s="113">
        <v>0</v>
      </c>
      <c r="F31" s="127">
        <v>0</v>
      </c>
      <c r="G31" s="127">
        <v>326887.76</v>
      </c>
      <c r="H31" s="127"/>
    </row>
    <row r="32" spans="1:8" s="115" customFormat="1" ht="33" customHeight="1" x14ac:dyDescent="0.2">
      <c r="A32" s="110">
        <v>10134</v>
      </c>
      <c r="B32" s="125">
        <v>45280</v>
      </c>
      <c r="C32" s="201">
        <f>B32+VLOOKUP(A32,'Due Date'!$A$1:$G$9999,7,FALSE)</f>
        <v>45325</v>
      </c>
      <c r="D32" s="112">
        <v>896432.52</v>
      </c>
      <c r="E32" s="113"/>
      <c r="F32" s="127">
        <v>358573.01</v>
      </c>
      <c r="G32" s="127">
        <v>89643.25</v>
      </c>
      <c r="H32" s="127"/>
    </row>
    <row r="33" spans="1:8" s="115" customFormat="1" ht="33" customHeight="1" x14ac:dyDescent="0.2">
      <c r="A33" s="110">
        <v>10160</v>
      </c>
      <c r="B33" s="125">
        <v>45281</v>
      </c>
      <c r="C33" s="201">
        <v>45306</v>
      </c>
      <c r="D33" s="112">
        <v>112582.39999999999</v>
      </c>
      <c r="E33" s="113"/>
      <c r="F33" s="127">
        <v>25057.3</v>
      </c>
      <c r="G33" s="127">
        <v>5629.12</v>
      </c>
      <c r="H33" s="127"/>
    </row>
    <row r="34" spans="1:8" s="115" customFormat="1" ht="33" customHeight="1" x14ac:dyDescent="0.2">
      <c r="A34" s="139">
        <v>10185</v>
      </c>
      <c r="B34" s="138">
        <v>45281</v>
      </c>
      <c r="C34" s="201">
        <v>45306</v>
      </c>
      <c r="D34" s="141"/>
      <c r="E34" s="141"/>
      <c r="F34" s="142">
        <v>2702003.38</v>
      </c>
      <c r="G34" s="142">
        <v>0</v>
      </c>
      <c r="H34" s="142"/>
    </row>
    <row r="35" spans="1:8" s="115" customFormat="1" ht="33" customHeight="1" x14ac:dyDescent="0.2">
      <c r="A35" s="110">
        <v>10168</v>
      </c>
      <c r="B35" s="125">
        <v>45283</v>
      </c>
      <c r="C35" s="201">
        <f>B35+VLOOKUP(A35,'Due Date'!$A$1:$G$9999,7,FALSE)</f>
        <v>45313</v>
      </c>
      <c r="D35" s="112">
        <v>172166.97</v>
      </c>
      <c r="E35" s="113"/>
      <c r="F35" s="127">
        <v>0</v>
      </c>
      <c r="G35" s="127">
        <v>8608.35</v>
      </c>
      <c r="H35" s="127"/>
    </row>
    <row r="36" spans="1:8" s="115" customFormat="1" ht="33" customHeight="1" x14ac:dyDescent="0.2">
      <c r="A36" s="110">
        <v>10221</v>
      </c>
      <c r="B36" s="125">
        <v>45285</v>
      </c>
      <c r="C36" s="201">
        <v>45306</v>
      </c>
      <c r="D36" s="112">
        <v>87614.2</v>
      </c>
      <c r="E36" s="113">
        <v>0</v>
      </c>
      <c r="F36" s="127">
        <v>0</v>
      </c>
      <c r="G36" s="127"/>
      <c r="H36" s="127"/>
    </row>
    <row r="37" spans="1:8" s="115" customFormat="1" ht="33" customHeight="1" x14ac:dyDescent="0.2">
      <c r="A37" s="110">
        <v>10221</v>
      </c>
      <c r="B37" s="125">
        <v>45285</v>
      </c>
      <c r="C37" s="201">
        <v>45306</v>
      </c>
      <c r="D37" s="112">
        <v>70104.81</v>
      </c>
      <c r="E37" s="127"/>
      <c r="F37" s="127">
        <v>0</v>
      </c>
      <c r="G37" s="127">
        <v>7010.48</v>
      </c>
      <c r="H37" s="127"/>
    </row>
    <row r="38" spans="1:8" s="115" customFormat="1" ht="33" customHeight="1" x14ac:dyDescent="0.2">
      <c r="A38" s="109">
        <v>50002</v>
      </c>
      <c r="B38" s="125">
        <v>45287</v>
      </c>
      <c r="C38" s="201">
        <v>45306</v>
      </c>
      <c r="D38" s="112">
        <v>14063.48</v>
      </c>
      <c r="E38" s="127"/>
      <c r="F38" s="127"/>
      <c r="G38" s="127"/>
      <c r="H38" s="127"/>
    </row>
    <row r="39" spans="1:8" s="115" customFormat="1" ht="33" customHeight="1" x14ac:dyDescent="0.2">
      <c r="A39" s="109">
        <v>50002</v>
      </c>
      <c r="B39" s="125">
        <v>45287</v>
      </c>
      <c r="C39" s="201">
        <v>45306</v>
      </c>
      <c r="D39" s="112">
        <v>1305.22</v>
      </c>
      <c r="E39" s="127"/>
      <c r="F39" s="127"/>
      <c r="G39" s="127"/>
      <c r="H39" s="127"/>
    </row>
    <row r="40" spans="1:8" s="115" customFormat="1" ht="33" customHeight="1" x14ac:dyDescent="0.2">
      <c r="A40" s="109">
        <v>50002</v>
      </c>
      <c r="B40" s="125">
        <v>45287</v>
      </c>
      <c r="C40" s="201">
        <v>45306</v>
      </c>
      <c r="D40" s="112">
        <v>21161.75</v>
      </c>
      <c r="E40" s="127"/>
      <c r="F40" s="127"/>
      <c r="G40" s="127"/>
      <c r="H40" s="127"/>
    </row>
    <row r="41" spans="1:8" s="115" customFormat="1" ht="33" customHeight="1" x14ac:dyDescent="0.2">
      <c r="A41" s="110">
        <v>10139</v>
      </c>
      <c r="B41" s="125">
        <v>45288</v>
      </c>
      <c r="C41" s="201">
        <f>B41+VLOOKUP(A41,'Due Date'!$A$1:$G$9999,7,FALSE)</f>
        <v>45333</v>
      </c>
      <c r="D41" s="112">
        <v>296796</v>
      </c>
      <c r="E41" s="113"/>
      <c r="F41" s="127">
        <v>0</v>
      </c>
      <c r="G41" s="127">
        <v>44519</v>
      </c>
      <c r="H41" s="127"/>
    </row>
    <row r="42" spans="1:8" s="115" customFormat="1" ht="33" customHeight="1" x14ac:dyDescent="0.2">
      <c r="A42" s="110">
        <v>10245</v>
      </c>
      <c r="B42" s="125">
        <v>45290</v>
      </c>
      <c r="C42" s="201">
        <f>B42+VLOOKUP(A42,'Due Date'!$A$1:$G$9999,7,FALSE)</f>
        <v>45305</v>
      </c>
      <c r="D42" s="112">
        <v>119554.91</v>
      </c>
      <c r="E42" s="113"/>
      <c r="F42" s="127">
        <v>35866.47</v>
      </c>
      <c r="G42" s="127">
        <v>5977.75</v>
      </c>
      <c r="H42" s="127"/>
    </row>
    <row r="43" spans="1:8" s="115" customFormat="1" ht="33" customHeight="1" x14ac:dyDescent="0.2">
      <c r="A43" s="110">
        <v>10247</v>
      </c>
      <c r="B43" s="125">
        <v>45290</v>
      </c>
      <c r="C43" s="201">
        <f>B43+VLOOKUP(A43,'Due Date'!$A$1:$G$9999,7,FALSE)</f>
        <v>45297</v>
      </c>
      <c r="D43" s="112">
        <v>2804938.34</v>
      </c>
      <c r="E43" s="113"/>
      <c r="F43" s="127">
        <v>560987.67000000004</v>
      </c>
      <c r="G43" s="127">
        <v>280493.83</v>
      </c>
      <c r="H43" s="127"/>
    </row>
    <row r="44" spans="1:8" s="115" customFormat="1" ht="33" customHeight="1" x14ac:dyDescent="0.2">
      <c r="A44" s="110">
        <v>10230</v>
      </c>
      <c r="B44" s="125">
        <v>45290</v>
      </c>
      <c r="C44" s="201">
        <f>B44+VLOOKUP(A44,'Due Date'!$A$1:$G$9999,7,FALSE)</f>
        <v>45320</v>
      </c>
      <c r="D44" s="112">
        <v>1764310.45</v>
      </c>
      <c r="E44" s="113"/>
      <c r="F44" s="127">
        <v>1435973.08</v>
      </c>
      <c r="G44" s="127">
        <v>176431.05</v>
      </c>
      <c r="H44" s="127"/>
    </row>
    <row r="45" spans="1:8" s="115" customFormat="1" ht="33" customHeight="1" x14ac:dyDescent="0.2">
      <c r="A45" s="110">
        <v>10245</v>
      </c>
      <c r="B45" s="125">
        <v>45291</v>
      </c>
      <c r="C45" s="201">
        <f>B45+VLOOKUP(A45,'Due Date'!$A$1:$G$9999,7,FALSE)</f>
        <v>45306</v>
      </c>
      <c r="D45" s="112">
        <v>98108.51</v>
      </c>
      <c r="E45" s="113"/>
      <c r="F45" s="127">
        <v>29432.55</v>
      </c>
      <c r="G45" s="127">
        <v>4905.43</v>
      </c>
      <c r="H45" s="127"/>
    </row>
    <row r="46" spans="1:8" s="115" customFormat="1" ht="33" customHeight="1" x14ac:dyDescent="0.2">
      <c r="A46" s="189">
        <v>10248</v>
      </c>
      <c r="B46" s="125">
        <v>45291</v>
      </c>
      <c r="C46" s="201">
        <f>B46+VLOOKUP(A46,'Due Date'!$A$1:$G$9999,7,FALSE)</f>
        <v>45321</v>
      </c>
      <c r="D46" s="112">
        <v>1830790.5</v>
      </c>
      <c r="E46" s="113"/>
      <c r="F46" s="127">
        <v>915395.25</v>
      </c>
      <c r="G46" s="127">
        <v>183079.05</v>
      </c>
      <c r="H46" s="127"/>
    </row>
    <row r="47" spans="1:8" s="115" customFormat="1" ht="33" customHeight="1" x14ac:dyDescent="0.2">
      <c r="A47" s="110">
        <v>10255</v>
      </c>
      <c r="B47" s="125">
        <v>45291</v>
      </c>
      <c r="C47" s="201">
        <v>45306</v>
      </c>
      <c r="D47" s="112">
        <v>224511.14</v>
      </c>
      <c r="E47" s="113"/>
      <c r="F47" s="127">
        <v>0</v>
      </c>
      <c r="G47" s="127"/>
      <c r="H47" s="127"/>
    </row>
    <row r="48" spans="1:8" s="115" customFormat="1" ht="33" customHeight="1" x14ac:dyDescent="0.2">
      <c r="A48" s="110">
        <v>10212</v>
      </c>
      <c r="B48" s="125">
        <v>45291</v>
      </c>
      <c r="C48" s="201">
        <v>45306</v>
      </c>
      <c r="D48" s="112">
        <v>1004817.54</v>
      </c>
      <c r="E48" s="113">
        <v>0</v>
      </c>
      <c r="F48" s="127">
        <v>0</v>
      </c>
      <c r="G48" s="127">
        <v>50240.88</v>
      </c>
      <c r="H48" s="127"/>
    </row>
    <row r="49" spans="1:8" s="115" customFormat="1" ht="33" customHeight="1" x14ac:dyDescent="0.2">
      <c r="A49" s="110">
        <v>10190</v>
      </c>
      <c r="B49" s="125">
        <v>45291</v>
      </c>
      <c r="C49" s="201">
        <f>B49+VLOOKUP(A49,'Due Date'!$A$1:$G$9999,7,FALSE)</f>
        <v>45321</v>
      </c>
      <c r="D49" s="112">
        <v>1065339.56</v>
      </c>
      <c r="E49" s="113"/>
      <c r="F49" s="127">
        <v>0</v>
      </c>
      <c r="G49" s="127">
        <v>53266.98</v>
      </c>
      <c r="H49" s="127"/>
    </row>
    <row r="50" spans="1:8" s="115" customFormat="1" ht="33" customHeight="1" x14ac:dyDescent="0.2">
      <c r="A50" s="110">
        <v>10247</v>
      </c>
      <c r="B50" s="125">
        <v>45291</v>
      </c>
      <c r="C50" s="201">
        <f>B50+VLOOKUP(A50,'Due Date'!$A$1:$G$9999,7,FALSE)</f>
        <v>45298</v>
      </c>
      <c r="D50" s="112">
        <v>750161.4</v>
      </c>
      <c r="E50" s="113"/>
      <c r="F50" s="127">
        <v>150032.28</v>
      </c>
      <c r="G50" s="127">
        <v>75016.14</v>
      </c>
      <c r="H50" s="127"/>
    </row>
    <row r="51" spans="1:8" s="115" customFormat="1" ht="33" customHeight="1" x14ac:dyDescent="0.2">
      <c r="A51" s="110">
        <v>10251</v>
      </c>
      <c r="B51" s="125">
        <v>45291</v>
      </c>
      <c r="C51" s="201">
        <f>B51+VLOOKUP(A51,'Due Date'!$A$1:$G$9999,7,FALSE)</f>
        <v>45381</v>
      </c>
      <c r="D51" s="112">
        <v>215164.09</v>
      </c>
      <c r="E51" s="113"/>
      <c r="F51" s="127">
        <v>8477.4699999999993</v>
      </c>
      <c r="G51" s="127">
        <v>10758.2</v>
      </c>
      <c r="H51" s="127"/>
    </row>
    <row r="52" spans="1:8" s="115" customFormat="1" ht="33" customHeight="1" x14ac:dyDescent="0.2">
      <c r="A52" s="110">
        <v>10239</v>
      </c>
      <c r="B52" s="125">
        <v>45291</v>
      </c>
      <c r="C52" s="201">
        <f>B52+VLOOKUP(A52,'Due Date'!$A$1:$G$9999,7,FALSE)</f>
        <v>45321</v>
      </c>
      <c r="D52" s="112">
        <v>945640.95</v>
      </c>
      <c r="E52" s="113"/>
      <c r="F52" s="127">
        <v>236410.23999999999</v>
      </c>
      <c r="G52" s="127">
        <v>94564.1</v>
      </c>
      <c r="H52" s="127">
        <v>800</v>
      </c>
    </row>
    <row r="53" spans="1:8" s="115" customFormat="1" ht="33" customHeight="1" x14ac:dyDescent="0.2">
      <c r="A53" s="110">
        <v>10236</v>
      </c>
      <c r="B53" s="125">
        <v>45291</v>
      </c>
      <c r="C53" s="201">
        <f>B53+VLOOKUP(A53,'Due Date'!$A$1:$G$9999,7,FALSE)</f>
        <v>45321</v>
      </c>
      <c r="D53" s="112">
        <v>371786.64</v>
      </c>
      <c r="E53" s="113"/>
      <c r="F53" s="127">
        <v>92946.66</v>
      </c>
      <c r="G53" s="127"/>
      <c r="H53" s="127"/>
    </row>
    <row r="54" spans="1:8" s="115" customFormat="1" ht="33" customHeight="1" x14ac:dyDescent="0.2">
      <c r="A54" s="139">
        <v>10168</v>
      </c>
      <c r="B54" s="138">
        <v>45291</v>
      </c>
      <c r="C54" s="201">
        <f>B54+VLOOKUP(A54,'Due Date'!$A$1:$G$9999,7,FALSE)</f>
        <v>45321</v>
      </c>
      <c r="D54" s="141">
        <v>0</v>
      </c>
      <c r="E54" s="141"/>
      <c r="F54" s="142">
        <v>29942.080000000002</v>
      </c>
      <c r="G54" s="142"/>
      <c r="H54" s="142"/>
    </row>
    <row r="55" spans="1:8" s="115" customFormat="1" ht="33" customHeight="1" x14ac:dyDescent="0.2">
      <c r="A55" s="109">
        <v>50002</v>
      </c>
      <c r="B55" s="125">
        <v>45291</v>
      </c>
      <c r="C55" s="201">
        <v>45306</v>
      </c>
      <c r="D55" s="112">
        <v>11555.5</v>
      </c>
      <c r="E55" s="127"/>
      <c r="F55" s="127"/>
      <c r="G55" s="127"/>
      <c r="H55" s="127"/>
    </row>
    <row r="56" spans="1:8" s="115" customFormat="1" ht="33" customHeight="1" x14ac:dyDescent="0.2">
      <c r="A56" s="109">
        <v>50002</v>
      </c>
      <c r="B56" s="125">
        <v>45291</v>
      </c>
      <c r="C56" s="201">
        <v>45306</v>
      </c>
      <c r="D56" s="112">
        <v>5829.6</v>
      </c>
      <c r="E56" s="127"/>
      <c r="F56" s="127"/>
      <c r="G56" s="127"/>
      <c r="H56" s="127"/>
    </row>
    <row r="57" spans="1:8" s="115" customFormat="1" ht="33" customHeight="1" x14ac:dyDescent="0.2">
      <c r="A57" s="110">
        <v>50002</v>
      </c>
      <c r="B57" s="107">
        <v>45291</v>
      </c>
      <c r="C57" s="201">
        <v>45306</v>
      </c>
      <c r="D57" s="112">
        <v>59925</v>
      </c>
      <c r="E57" s="114"/>
      <c r="F57" s="114"/>
      <c r="G57" s="114"/>
      <c r="H57" s="114"/>
    </row>
    <row r="58" spans="1:8" s="115" customFormat="1" ht="33" customHeight="1" x14ac:dyDescent="0.2">
      <c r="A58" s="110">
        <v>50002</v>
      </c>
      <c r="B58" s="107">
        <v>45291</v>
      </c>
      <c r="C58" s="201">
        <v>45306</v>
      </c>
      <c r="D58" s="112">
        <v>19244.189999999999</v>
      </c>
      <c r="E58" s="114"/>
      <c r="F58" s="114"/>
      <c r="G58" s="114"/>
      <c r="H58" s="114"/>
    </row>
    <row r="59" spans="1:8" x14ac:dyDescent="0.2">
      <c r="A59" s="86"/>
      <c r="B59" s="86"/>
      <c r="C59" s="86"/>
      <c r="D59" s="86"/>
      <c r="E59" s="86"/>
      <c r="F59" s="86"/>
      <c r="G59" s="86"/>
      <c r="H59" s="86"/>
    </row>
    <row r="60" spans="1:8" x14ac:dyDescent="0.2">
      <c r="A60" s="86"/>
      <c r="B60" s="86"/>
      <c r="C60" s="86"/>
      <c r="D60" s="86"/>
      <c r="E60" s="86"/>
      <c r="F60" s="86"/>
      <c r="G60" s="86"/>
      <c r="H60" s="86"/>
    </row>
    <row r="61" spans="1:8" x14ac:dyDescent="0.2">
      <c r="A61" s="86"/>
      <c r="B61" s="86"/>
      <c r="C61" s="86"/>
      <c r="D61" s="86"/>
      <c r="E61" s="86"/>
      <c r="F61" s="86"/>
      <c r="G61" s="86"/>
      <c r="H61" s="86"/>
    </row>
    <row r="62" spans="1:8" x14ac:dyDescent="0.2">
      <c r="A62" s="86"/>
      <c r="B62" s="86"/>
      <c r="C62" s="86"/>
      <c r="D62" s="86"/>
      <c r="E62" s="86"/>
      <c r="F62" s="86"/>
      <c r="G62" s="86"/>
      <c r="H62" s="86"/>
    </row>
    <row r="63" spans="1:8" x14ac:dyDescent="0.2">
      <c r="A63" s="86"/>
      <c r="B63" s="86"/>
      <c r="C63" s="86"/>
      <c r="D63" s="86"/>
      <c r="E63" s="86"/>
      <c r="F63" s="86"/>
      <c r="G63" s="86"/>
      <c r="H63" s="86"/>
    </row>
    <row r="64" spans="1:8" x14ac:dyDescent="0.2">
      <c r="A64" s="86"/>
      <c r="B64" s="86"/>
      <c r="C64" s="86"/>
      <c r="D64" s="86"/>
      <c r="E64" s="86"/>
      <c r="F64" s="86"/>
      <c r="G64" s="86"/>
      <c r="H64" s="86"/>
    </row>
    <row r="65" s="86" customFormat="1" x14ac:dyDescent="0.2"/>
    <row r="66" s="86" customFormat="1" x14ac:dyDescent="0.2"/>
    <row r="67" s="86" customFormat="1" x14ac:dyDescent="0.2"/>
    <row r="68" s="86" customFormat="1" x14ac:dyDescent="0.2"/>
    <row r="69" s="86" customFormat="1" x14ac:dyDescent="0.2"/>
    <row r="70" s="86" customFormat="1" x14ac:dyDescent="0.2"/>
    <row r="71" s="86" customFormat="1" x14ac:dyDescent="0.2"/>
    <row r="72" s="86" customFormat="1" x14ac:dyDescent="0.2"/>
    <row r="73" s="86" customFormat="1" x14ac:dyDescent="0.2"/>
    <row r="74" s="86" customFormat="1" x14ac:dyDescent="0.2"/>
    <row r="75" s="86" customFormat="1" x14ac:dyDescent="0.2"/>
    <row r="76" s="86" customFormat="1" x14ac:dyDescent="0.2"/>
    <row r="77" s="86" customFormat="1" x14ac:dyDescent="0.2"/>
    <row r="78" s="86" customFormat="1" x14ac:dyDescent="0.2"/>
    <row r="79" s="86" customFormat="1" x14ac:dyDescent="0.2"/>
    <row r="80" s="86" customFormat="1" x14ac:dyDescent="0.2"/>
    <row r="81" s="86" customFormat="1" x14ac:dyDescent="0.2"/>
    <row r="82" s="86" customFormat="1" x14ac:dyDescent="0.2"/>
    <row r="83" s="86" customFormat="1" x14ac:dyDescent="0.2"/>
    <row r="84" s="86" customFormat="1" x14ac:dyDescent="0.2"/>
    <row r="85" s="86" customFormat="1" x14ac:dyDescent="0.2"/>
    <row r="86" s="86" customFormat="1" x14ac:dyDescent="0.2"/>
    <row r="87" s="86" customFormat="1" x14ac:dyDescent="0.2"/>
    <row r="88" s="86" customFormat="1" x14ac:dyDescent="0.2"/>
    <row r="89" s="86" customFormat="1" x14ac:dyDescent="0.2"/>
    <row r="90" s="86" customFormat="1" x14ac:dyDescent="0.2"/>
    <row r="91" s="86" customFormat="1" x14ac:dyDescent="0.2"/>
    <row r="92" s="86" customFormat="1" x14ac:dyDescent="0.2"/>
    <row r="93" s="86" customFormat="1" x14ac:dyDescent="0.2"/>
    <row r="94" s="86" customFormat="1" x14ac:dyDescent="0.2"/>
    <row r="95" s="86" customFormat="1" x14ac:dyDescent="0.2"/>
    <row r="96" s="86" customFormat="1" x14ac:dyDescent="0.2"/>
    <row r="97" s="86" customFormat="1" x14ac:dyDescent="0.2"/>
    <row r="98" s="86" customFormat="1" x14ac:dyDescent="0.2"/>
    <row r="99" s="86" customFormat="1" x14ac:dyDescent="0.2"/>
    <row r="100" s="86" customFormat="1" x14ac:dyDescent="0.2"/>
    <row r="101" s="86" customFormat="1" x14ac:dyDescent="0.2"/>
    <row r="102" s="86" customFormat="1" x14ac:dyDescent="0.2"/>
    <row r="103" s="86" customFormat="1" x14ac:dyDescent="0.2"/>
    <row r="104" s="86" customFormat="1" x14ac:dyDescent="0.2"/>
    <row r="105" s="86" customFormat="1" x14ac:dyDescent="0.2"/>
    <row r="106" s="86" customFormat="1" x14ac:dyDescent="0.2"/>
    <row r="107" s="86" customFormat="1" x14ac:dyDescent="0.2"/>
    <row r="108" s="86" customFormat="1" x14ac:dyDescent="0.2"/>
    <row r="109" s="86" customFormat="1" x14ac:dyDescent="0.2"/>
    <row r="110" s="86" customFormat="1" x14ac:dyDescent="0.2"/>
    <row r="111" s="86" customFormat="1" x14ac:dyDescent="0.2"/>
    <row r="112" s="86" customFormat="1" x14ac:dyDescent="0.2"/>
    <row r="113" s="86" customFormat="1" x14ac:dyDescent="0.2"/>
    <row r="114" s="86" customFormat="1" x14ac:dyDescent="0.2"/>
    <row r="115" s="86" customFormat="1" x14ac:dyDescent="0.2"/>
    <row r="116" s="86" customFormat="1" x14ac:dyDescent="0.2"/>
    <row r="117" s="86" customFormat="1" x14ac:dyDescent="0.2"/>
    <row r="118" s="86" customFormat="1" x14ac:dyDescent="0.2"/>
    <row r="119" s="86" customFormat="1" x14ac:dyDescent="0.2"/>
    <row r="120" s="86" customFormat="1" x14ac:dyDescent="0.2"/>
    <row r="121" s="86" customFormat="1" x14ac:dyDescent="0.2"/>
    <row r="122" s="86" customFormat="1" x14ac:dyDescent="0.2"/>
    <row r="123" s="86" customFormat="1" x14ac:dyDescent="0.2"/>
    <row r="124" s="86" customFormat="1" x14ac:dyDescent="0.2"/>
    <row r="125" s="86" customFormat="1" x14ac:dyDescent="0.2"/>
    <row r="126" s="86" customFormat="1" x14ac:dyDescent="0.2"/>
    <row r="127" s="86" customFormat="1" x14ac:dyDescent="0.2"/>
    <row r="128" s="86" customFormat="1" x14ac:dyDescent="0.2"/>
    <row r="129" s="86" customFormat="1" x14ac:dyDescent="0.2"/>
    <row r="130" s="86" customFormat="1" x14ac:dyDescent="0.2"/>
    <row r="131" s="86" customFormat="1" x14ac:dyDescent="0.2"/>
    <row r="132" s="86" customFormat="1" x14ac:dyDescent="0.2"/>
    <row r="133" s="86" customFormat="1" x14ac:dyDescent="0.2"/>
    <row r="134" s="86" customFormat="1" x14ac:dyDescent="0.2"/>
    <row r="135" s="86" customFormat="1" x14ac:dyDescent="0.2"/>
    <row r="136" s="86" customFormat="1" x14ac:dyDescent="0.2"/>
    <row r="137" s="86" customFormat="1" x14ac:dyDescent="0.2"/>
    <row r="138" s="86" customFormat="1" x14ac:dyDescent="0.2"/>
    <row r="139" s="86" customFormat="1" x14ac:dyDescent="0.2"/>
    <row r="140" s="86" customFormat="1" x14ac:dyDescent="0.2"/>
    <row r="141" s="86" customFormat="1" x14ac:dyDescent="0.2"/>
    <row r="142" s="86" customFormat="1" x14ac:dyDescent="0.2"/>
    <row r="143" s="86" customFormat="1" x14ac:dyDescent="0.2"/>
    <row r="144" s="86" customFormat="1" x14ac:dyDescent="0.2"/>
    <row r="145" s="86" customFormat="1" x14ac:dyDescent="0.2"/>
    <row r="146" s="86" customFormat="1" x14ac:dyDescent="0.2"/>
    <row r="147" s="86" customFormat="1" x14ac:dyDescent="0.2"/>
    <row r="148" s="86" customFormat="1" x14ac:dyDescent="0.2"/>
    <row r="149" s="86" customFormat="1" x14ac:dyDescent="0.2"/>
    <row r="150" s="86" customFormat="1" x14ac:dyDescent="0.2"/>
    <row r="151" s="86" customFormat="1" x14ac:dyDescent="0.2"/>
    <row r="152" s="86" customFormat="1" x14ac:dyDescent="0.2"/>
    <row r="153" s="86" customFormat="1" x14ac:dyDescent="0.2"/>
    <row r="154" s="86" customFormat="1" x14ac:dyDescent="0.2"/>
    <row r="155" s="86" customFormat="1" x14ac:dyDescent="0.2"/>
    <row r="156" s="86" customFormat="1" x14ac:dyDescent="0.2"/>
    <row r="157" s="86" customFormat="1" x14ac:dyDescent="0.2"/>
    <row r="158" s="86" customFormat="1" x14ac:dyDescent="0.2"/>
    <row r="159" s="86" customFormat="1" x14ac:dyDescent="0.2"/>
    <row r="160" s="86" customFormat="1" x14ac:dyDescent="0.2"/>
    <row r="161" s="86" customFormat="1" x14ac:dyDescent="0.2"/>
    <row r="162" s="86" customFormat="1" x14ac:dyDescent="0.2"/>
    <row r="163" s="86" customFormat="1" x14ac:dyDescent="0.2"/>
    <row r="164" s="86" customFormat="1" x14ac:dyDescent="0.2"/>
    <row r="165" s="86" customFormat="1" x14ac:dyDescent="0.2"/>
    <row r="166" s="86" customFormat="1" x14ac:dyDescent="0.2"/>
    <row r="167" s="86" customFormat="1" x14ac:dyDescent="0.2"/>
    <row r="168" s="86" customFormat="1" x14ac:dyDescent="0.2"/>
    <row r="169" s="86" customFormat="1" x14ac:dyDescent="0.2"/>
    <row r="170" s="86" customFormat="1" x14ac:dyDescent="0.2"/>
    <row r="171" s="86" customFormat="1" x14ac:dyDescent="0.2"/>
    <row r="172" s="86" customFormat="1" x14ac:dyDescent="0.2"/>
    <row r="173" s="86" customFormat="1" x14ac:dyDescent="0.2"/>
    <row r="174" s="86" customFormat="1" x14ac:dyDescent="0.2"/>
    <row r="175" s="86" customFormat="1" x14ac:dyDescent="0.2"/>
    <row r="176" s="86" customFormat="1" x14ac:dyDescent="0.2"/>
    <row r="177" s="86" customFormat="1" x14ac:dyDescent="0.2"/>
    <row r="178" s="86" customFormat="1" x14ac:dyDescent="0.2"/>
    <row r="179" s="86" customFormat="1" x14ac:dyDescent="0.2"/>
    <row r="180" s="86" customFormat="1" x14ac:dyDescent="0.2"/>
    <row r="181" s="86" customFormat="1" x14ac:dyDescent="0.2"/>
    <row r="182" s="86" customFormat="1" x14ac:dyDescent="0.2"/>
    <row r="183" s="86" customFormat="1" x14ac:dyDescent="0.2"/>
    <row r="184" s="86" customFormat="1" x14ac:dyDescent="0.2"/>
    <row r="185" s="86" customFormat="1" x14ac:dyDescent="0.2"/>
    <row r="186" s="86" customFormat="1" x14ac:dyDescent="0.2"/>
    <row r="187" s="86" customFormat="1" x14ac:dyDescent="0.2"/>
    <row r="188" s="86" customFormat="1" x14ac:dyDescent="0.2"/>
    <row r="189" s="86" customFormat="1" x14ac:dyDescent="0.2"/>
    <row r="190" s="86" customFormat="1" x14ac:dyDescent="0.2"/>
    <row r="191" s="86" customFormat="1" x14ac:dyDescent="0.2"/>
    <row r="192" s="86" customFormat="1" x14ac:dyDescent="0.2"/>
    <row r="193" s="86" customFormat="1" x14ac:dyDescent="0.2"/>
    <row r="194" s="86" customFormat="1" x14ac:dyDescent="0.2"/>
    <row r="195" s="86" customFormat="1" x14ac:dyDescent="0.2"/>
    <row r="196" s="86" customFormat="1" x14ac:dyDescent="0.2"/>
    <row r="197" s="86" customFormat="1" x14ac:dyDescent="0.2"/>
    <row r="198" s="86" customFormat="1" x14ac:dyDescent="0.2"/>
    <row r="199" s="86" customFormat="1" x14ac:dyDescent="0.2"/>
    <row r="200" s="86" customFormat="1" x14ac:dyDescent="0.2"/>
    <row r="201" s="86" customFormat="1" x14ac:dyDescent="0.2"/>
    <row r="202" s="86" customFormat="1" x14ac:dyDescent="0.2"/>
    <row r="203" s="86" customFormat="1" x14ac:dyDescent="0.2"/>
    <row r="204" s="86" customFormat="1" x14ac:dyDescent="0.2"/>
    <row r="205" s="86" customFormat="1" x14ac:dyDescent="0.2"/>
    <row r="206" s="86" customFormat="1" x14ac:dyDescent="0.2"/>
    <row r="207" s="86" customFormat="1" x14ac:dyDescent="0.2"/>
    <row r="208" s="86" customFormat="1" x14ac:dyDescent="0.2"/>
    <row r="209" s="86" customFormat="1" x14ac:dyDescent="0.2"/>
    <row r="210" s="86" customFormat="1" x14ac:dyDescent="0.2"/>
    <row r="211" s="86" customFormat="1" x14ac:dyDescent="0.2"/>
    <row r="212" s="86" customFormat="1" x14ac:dyDescent="0.2"/>
    <row r="213" s="86" customFormat="1" x14ac:dyDescent="0.2"/>
    <row r="214" s="86" customFormat="1" x14ac:dyDescent="0.2"/>
    <row r="215" s="86" customFormat="1" x14ac:dyDescent="0.2"/>
    <row r="216" s="86" customFormat="1" x14ac:dyDescent="0.2"/>
    <row r="217" s="86" customFormat="1" x14ac:dyDescent="0.2"/>
    <row r="218" s="86" customFormat="1" x14ac:dyDescent="0.2"/>
    <row r="219" s="86" customFormat="1" x14ac:dyDescent="0.2"/>
    <row r="220" s="86" customFormat="1" x14ac:dyDescent="0.2"/>
    <row r="221" s="86" customFormat="1" x14ac:dyDescent="0.2"/>
    <row r="222" s="86" customFormat="1" x14ac:dyDescent="0.2"/>
    <row r="223" s="86" customFormat="1" x14ac:dyDescent="0.2"/>
    <row r="224" s="86" customFormat="1" x14ac:dyDescent="0.2"/>
    <row r="225" s="86" customFormat="1" x14ac:dyDescent="0.2"/>
    <row r="226" s="86" customFormat="1" x14ac:dyDescent="0.2"/>
    <row r="227" s="86" customFormat="1" x14ac:dyDescent="0.2"/>
    <row r="228" s="86" customFormat="1" x14ac:dyDescent="0.2"/>
    <row r="229" s="86" customFormat="1" x14ac:dyDescent="0.2"/>
    <row r="230" s="86" customFormat="1" x14ac:dyDescent="0.2"/>
    <row r="231" s="86" customFormat="1" x14ac:dyDescent="0.2"/>
    <row r="232" s="86" customFormat="1" x14ac:dyDescent="0.2"/>
    <row r="233" s="86" customFormat="1" x14ac:dyDescent="0.2"/>
    <row r="234" s="86" customFormat="1" x14ac:dyDescent="0.2"/>
    <row r="235" s="86" customFormat="1" x14ac:dyDescent="0.2"/>
    <row r="236" s="86" customFormat="1" x14ac:dyDescent="0.2"/>
    <row r="237" s="86" customFormat="1" x14ac:dyDescent="0.2"/>
    <row r="238" s="86" customFormat="1" x14ac:dyDescent="0.2"/>
    <row r="239" s="86" customFormat="1" x14ac:dyDescent="0.2"/>
    <row r="240" s="86" customFormat="1" x14ac:dyDescent="0.2"/>
    <row r="241" s="86" customFormat="1" x14ac:dyDescent="0.2"/>
    <row r="242" s="86" customFormat="1" x14ac:dyDescent="0.2"/>
    <row r="243" s="86" customFormat="1" x14ac:dyDescent="0.2"/>
    <row r="244" s="86" customFormat="1" x14ac:dyDescent="0.2"/>
    <row r="245" s="86" customFormat="1" x14ac:dyDescent="0.2"/>
    <row r="246" s="86" customFormat="1" x14ac:dyDescent="0.2"/>
    <row r="247" s="86" customFormat="1" x14ac:dyDescent="0.2"/>
    <row r="248" s="86" customFormat="1" x14ac:dyDescent="0.2"/>
    <row r="249" s="86" customFormat="1" x14ac:dyDescent="0.2"/>
    <row r="250" s="86" customFormat="1" x14ac:dyDescent="0.2"/>
    <row r="251" s="86" customFormat="1" x14ac:dyDescent="0.2"/>
    <row r="252" s="86" customFormat="1" x14ac:dyDescent="0.2"/>
    <row r="253" s="86" customFormat="1" x14ac:dyDescent="0.2"/>
    <row r="254" s="86" customFormat="1" x14ac:dyDescent="0.2"/>
    <row r="255" s="86" customFormat="1" x14ac:dyDescent="0.2"/>
    <row r="256" s="86" customFormat="1" x14ac:dyDescent="0.2"/>
    <row r="257" s="86" customFormat="1" x14ac:dyDescent="0.2"/>
    <row r="258" s="86" customFormat="1" x14ac:dyDescent="0.2"/>
    <row r="259" s="86" customFormat="1" x14ac:dyDescent="0.2"/>
    <row r="260" s="86" customFormat="1" x14ac:dyDescent="0.2"/>
    <row r="261" s="86" customFormat="1" x14ac:dyDescent="0.2"/>
    <row r="262" s="86" customFormat="1" x14ac:dyDescent="0.2"/>
    <row r="263" s="86" customFormat="1" x14ac:dyDescent="0.2"/>
    <row r="264" s="86" customFormat="1" x14ac:dyDescent="0.2"/>
    <row r="265" s="86" customFormat="1" x14ac:dyDescent="0.2"/>
    <row r="266" s="86" customFormat="1" x14ac:dyDescent="0.2"/>
    <row r="267" s="86" customFormat="1" x14ac:dyDescent="0.2"/>
    <row r="268" s="86" customFormat="1" x14ac:dyDescent="0.2"/>
    <row r="269" s="86" customFormat="1" x14ac:dyDescent="0.2"/>
    <row r="270" s="86" customFormat="1" x14ac:dyDescent="0.2"/>
    <row r="271" s="86" customFormat="1" x14ac:dyDescent="0.2"/>
    <row r="272" s="86" customFormat="1" x14ac:dyDescent="0.2"/>
    <row r="273" s="86" customFormat="1" x14ac:dyDescent="0.2"/>
    <row r="274" s="86" customFormat="1" x14ac:dyDescent="0.2"/>
    <row r="275" s="86" customFormat="1" x14ac:dyDescent="0.2"/>
    <row r="276" s="86" customFormat="1" x14ac:dyDescent="0.2"/>
    <row r="277" s="86" customFormat="1" x14ac:dyDescent="0.2"/>
    <row r="278" s="86" customFormat="1" x14ac:dyDescent="0.2"/>
    <row r="279" s="86" customFormat="1" x14ac:dyDescent="0.2"/>
    <row r="280" s="86" customFormat="1" x14ac:dyDescent="0.2"/>
    <row r="281" s="86" customFormat="1" x14ac:dyDescent="0.2"/>
    <row r="282" s="86" customFormat="1" x14ac:dyDescent="0.2"/>
    <row r="283" s="86" customFormat="1" x14ac:dyDescent="0.2"/>
    <row r="284" s="86" customFormat="1" x14ac:dyDescent="0.2"/>
    <row r="285" s="86" customFormat="1" x14ac:dyDescent="0.2"/>
    <row r="286" s="86" customFormat="1" x14ac:dyDescent="0.2"/>
    <row r="287" s="86" customFormat="1" x14ac:dyDescent="0.2"/>
    <row r="288" s="86" customFormat="1" x14ac:dyDescent="0.2"/>
    <row r="289" s="86" customFormat="1" x14ac:dyDescent="0.2"/>
    <row r="290" s="86" customFormat="1" x14ac:dyDescent="0.2"/>
    <row r="291" s="86" customFormat="1" x14ac:dyDescent="0.2"/>
    <row r="292" s="86" customFormat="1" x14ac:dyDescent="0.2"/>
    <row r="293" s="86" customFormat="1" x14ac:dyDescent="0.2"/>
    <row r="294" s="86" customFormat="1" x14ac:dyDescent="0.2"/>
    <row r="295" s="86" customFormat="1" x14ac:dyDescent="0.2"/>
    <row r="296" s="86" customFormat="1" x14ac:dyDescent="0.2"/>
    <row r="297" s="86" customFormat="1" x14ac:dyDescent="0.2"/>
    <row r="298" s="86" customFormat="1" x14ac:dyDescent="0.2"/>
    <row r="299" s="86" customFormat="1" x14ac:dyDescent="0.2"/>
    <row r="300" s="86" customFormat="1" x14ac:dyDescent="0.2"/>
    <row r="301" s="86" customFormat="1" x14ac:dyDescent="0.2"/>
    <row r="302" s="86" customFormat="1" x14ac:dyDescent="0.2"/>
    <row r="303" s="86" customFormat="1" x14ac:dyDescent="0.2"/>
    <row r="304" s="86" customFormat="1" x14ac:dyDescent="0.2"/>
    <row r="305" s="86" customFormat="1" x14ac:dyDescent="0.2"/>
    <row r="306" s="86" customFormat="1" x14ac:dyDescent="0.2"/>
    <row r="307" s="86" customFormat="1" x14ac:dyDescent="0.2"/>
    <row r="308" s="86" customFormat="1" x14ac:dyDescent="0.2"/>
    <row r="309" s="86" customFormat="1" x14ac:dyDescent="0.2"/>
    <row r="310" s="86" customFormat="1" x14ac:dyDescent="0.2"/>
    <row r="311" s="86" customFormat="1" x14ac:dyDescent="0.2"/>
    <row r="312" s="86" customFormat="1" x14ac:dyDescent="0.2"/>
    <row r="313" s="86" customFormat="1" x14ac:dyDescent="0.2"/>
    <row r="314" s="86" customFormat="1" x14ac:dyDescent="0.2"/>
    <row r="315" s="86" customFormat="1" x14ac:dyDescent="0.2"/>
    <row r="316" s="86" customFormat="1" x14ac:dyDescent="0.2"/>
    <row r="317" s="86" customFormat="1" x14ac:dyDescent="0.2"/>
    <row r="318" s="86" customFormat="1" x14ac:dyDescent="0.2"/>
    <row r="319" s="86" customFormat="1" x14ac:dyDescent="0.2"/>
    <row r="320" s="86" customFormat="1" x14ac:dyDescent="0.2"/>
    <row r="321" s="86" customFormat="1" x14ac:dyDescent="0.2"/>
    <row r="322" s="86" customFormat="1" x14ac:dyDescent="0.2"/>
    <row r="323" s="86" customFormat="1" x14ac:dyDescent="0.2"/>
    <row r="324" s="86" customFormat="1" x14ac:dyDescent="0.2"/>
    <row r="325" s="86" customFormat="1" x14ac:dyDescent="0.2"/>
    <row r="326" s="86" customFormat="1" x14ac:dyDescent="0.2"/>
    <row r="327" s="86" customFormat="1" x14ac:dyDescent="0.2"/>
    <row r="328" s="86" customFormat="1" x14ac:dyDescent="0.2"/>
    <row r="329" s="86" customFormat="1" x14ac:dyDescent="0.2"/>
    <row r="330" s="86" customFormat="1" x14ac:dyDescent="0.2"/>
    <row r="331" s="86" customFormat="1" x14ac:dyDescent="0.2"/>
    <row r="332" s="86" customFormat="1" x14ac:dyDescent="0.2"/>
    <row r="333" s="86" customFormat="1" x14ac:dyDescent="0.2"/>
    <row r="334" s="86" customFormat="1" x14ac:dyDescent="0.2"/>
    <row r="335" s="86" customFormat="1" x14ac:dyDescent="0.2"/>
    <row r="336" s="86" customFormat="1" x14ac:dyDescent="0.2"/>
    <row r="337" s="86" customFormat="1" x14ac:dyDescent="0.2"/>
    <row r="338" s="86" customFormat="1" x14ac:dyDescent="0.2"/>
    <row r="339" s="86" customFormat="1" x14ac:dyDescent="0.2"/>
    <row r="340" s="86" customFormat="1" x14ac:dyDescent="0.2"/>
    <row r="341" s="86" customFormat="1" x14ac:dyDescent="0.2"/>
    <row r="342" s="86" customFormat="1" x14ac:dyDescent="0.2"/>
    <row r="343" s="86" customFormat="1" x14ac:dyDescent="0.2"/>
    <row r="344" s="86" customFormat="1" x14ac:dyDescent="0.2"/>
    <row r="345" s="86" customFormat="1" x14ac:dyDescent="0.2"/>
    <row r="346" s="86" customFormat="1" x14ac:dyDescent="0.2"/>
    <row r="347" s="86" customFormat="1" x14ac:dyDescent="0.2"/>
    <row r="348" s="86" customFormat="1" x14ac:dyDescent="0.2"/>
    <row r="349" s="86" customFormat="1" x14ac:dyDescent="0.2"/>
    <row r="350" s="86" customFormat="1" x14ac:dyDescent="0.2"/>
    <row r="351" s="86" customFormat="1" x14ac:dyDescent="0.2"/>
    <row r="352" s="86" customFormat="1" x14ac:dyDescent="0.2"/>
    <row r="353" s="86" customFormat="1" x14ac:dyDescent="0.2"/>
    <row r="354" s="86" customFormat="1" x14ac:dyDescent="0.2"/>
    <row r="355" s="86" customFormat="1" x14ac:dyDescent="0.2"/>
    <row r="356" s="86" customFormat="1" x14ac:dyDescent="0.2"/>
    <row r="357" s="86" customFormat="1" x14ac:dyDescent="0.2"/>
    <row r="358" s="86" customFormat="1" x14ac:dyDescent="0.2"/>
    <row r="359" s="86" customFormat="1" x14ac:dyDescent="0.2"/>
    <row r="360" s="86" customFormat="1" x14ac:dyDescent="0.2"/>
    <row r="361" s="86" customFormat="1" x14ac:dyDescent="0.2"/>
    <row r="362" s="86" customFormat="1" x14ac:dyDescent="0.2"/>
    <row r="363" s="86" customFormat="1" x14ac:dyDescent="0.2"/>
    <row r="364" s="86" customFormat="1" x14ac:dyDescent="0.2"/>
    <row r="365" s="86" customFormat="1" x14ac:dyDescent="0.2"/>
    <row r="366" s="86" customFormat="1" x14ac:dyDescent="0.2"/>
    <row r="367" s="86" customFormat="1" x14ac:dyDescent="0.2"/>
    <row r="368" s="86" customFormat="1" x14ac:dyDescent="0.2"/>
    <row r="369" s="86" customFormat="1" x14ac:dyDescent="0.2"/>
    <row r="370" s="86" customFormat="1" x14ac:dyDescent="0.2"/>
    <row r="371" s="86" customFormat="1" x14ac:dyDescent="0.2"/>
    <row r="372" s="86" customFormat="1" x14ac:dyDescent="0.2"/>
    <row r="373" s="86" customFormat="1" x14ac:dyDescent="0.2"/>
    <row r="374" s="86" customFormat="1" x14ac:dyDescent="0.2"/>
    <row r="375" s="86" customFormat="1" x14ac:dyDescent="0.2"/>
    <row r="376" s="86" customFormat="1" x14ac:dyDescent="0.2"/>
    <row r="377" s="86" customFormat="1" x14ac:dyDescent="0.2"/>
    <row r="378" s="86" customFormat="1" x14ac:dyDescent="0.2"/>
    <row r="379" s="86" customFormat="1" x14ac:dyDescent="0.2"/>
    <row r="380" s="86" customFormat="1" x14ac:dyDescent="0.2"/>
    <row r="381" s="86" customFormat="1" x14ac:dyDescent="0.2"/>
    <row r="382" s="86" customFormat="1" x14ac:dyDescent="0.2"/>
    <row r="383" s="86" customFormat="1" x14ac:dyDescent="0.2"/>
    <row r="384" s="86" customFormat="1" x14ac:dyDescent="0.2"/>
    <row r="385" s="86" customFormat="1" x14ac:dyDescent="0.2"/>
    <row r="386" s="86" customFormat="1" x14ac:dyDescent="0.2"/>
    <row r="387" s="86" customFormat="1" x14ac:dyDescent="0.2"/>
    <row r="388" s="86" customFormat="1" x14ac:dyDescent="0.2"/>
    <row r="389" s="86" customFormat="1" x14ac:dyDescent="0.2"/>
    <row r="390" s="86" customFormat="1" x14ac:dyDescent="0.2"/>
    <row r="391" s="86" customFormat="1" x14ac:dyDescent="0.2"/>
    <row r="392" s="86" customFormat="1" x14ac:dyDescent="0.2"/>
    <row r="393" s="86" customFormat="1" x14ac:dyDescent="0.2"/>
    <row r="394" s="86" customFormat="1" x14ac:dyDescent="0.2"/>
    <row r="395" s="86" customFormat="1" x14ac:dyDescent="0.2"/>
    <row r="396" s="86" customFormat="1" x14ac:dyDescent="0.2"/>
    <row r="397" s="86" customFormat="1" x14ac:dyDescent="0.2"/>
    <row r="398" s="86" customFormat="1" x14ac:dyDescent="0.2"/>
    <row r="399" s="86" customFormat="1" x14ac:dyDescent="0.2"/>
    <row r="400" s="86" customFormat="1" x14ac:dyDescent="0.2"/>
    <row r="401" s="86" customFormat="1" x14ac:dyDescent="0.2"/>
    <row r="402" s="86" customFormat="1" x14ac:dyDescent="0.2"/>
    <row r="403" s="86" customFormat="1" x14ac:dyDescent="0.2"/>
    <row r="404" s="86" customFormat="1" x14ac:dyDescent="0.2"/>
    <row r="405" s="86" customFormat="1" x14ac:dyDescent="0.2"/>
    <row r="406" s="86" customFormat="1" x14ac:dyDescent="0.2"/>
    <row r="407" s="86" customFormat="1" x14ac:dyDescent="0.2"/>
    <row r="408" s="86" customFormat="1" x14ac:dyDescent="0.2"/>
    <row r="409" s="86" customFormat="1" x14ac:dyDescent="0.2"/>
    <row r="410" s="86" customFormat="1" x14ac:dyDescent="0.2"/>
    <row r="411" s="86" customFormat="1" x14ac:dyDescent="0.2"/>
    <row r="412" s="86" customFormat="1" x14ac:dyDescent="0.2"/>
    <row r="413" s="86" customFormat="1" x14ac:dyDescent="0.2"/>
    <row r="414" s="86" customFormat="1" x14ac:dyDescent="0.2"/>
    <row r="415" s="86" customFormat="1" x14ac:dyDescent="0.2"/>
    <row r="416" s="86" customFormat="1" x14ac:dyDescent="0.2"/>
    <row r="417" s="86" customFormat="1" x14ac:dyDescent="0.2"/>
    <row r="418" s="86" customFormat="1" x14ac:dyDescent="0.2"/>
    <row r="419" s="86" customFormat="1" x14ac:dyDescent="0.2"/>
    <row r="420" s="86" customFormat="1" x14ac:dyDescent="0.2"/>
    <row r="421" s="86" customFormat="1" x14ac:dyDescent="0.2"/>
    <row r="422" s="86" customFormat="1" x14ac:dyDescent="0.2"/>
    <row r="423" s="86" customFormat="1" x14ac:dyDescent="0.2"/>
    <row r="424" s="86" customFormat="1" x14ac:dyDescent="0.2"/>
    <row r="425" s="86" customFormat="1" x14ac:dyDescent="0.2"/>
    <row r="426" s="86" customFormat="1" x14ac:dyDescent="0.2"/>
    <row r="427" s="86" customFormat="1" x14ac:dyDescent="0.2"/>
    <row r="428" s="86" customFormat="1" x14ac:dyDescent="0.2"/>
    <row r="429" s="86" customFormat="1" x14ac:dyDescent="0.2"/>
    <row r="430" s="86" customFormat="1" x14ac:dyDescent="0.2"/>
    <row r="431" s="86" customFormat="1" x14ac:dyDescent="0.2"/>
    <row r="432" s="86" customFormat="1" x14ac:dyDescent="0.2"/>
    <row r="433" s="86" customFormat="1" x14ac:dyDescent="0.2"/>
    <row r="434" s="86" customFormat="1" x14ac:dyDescent="0.2"/>
    <row r="435" s="86" customFormat="1" x14ac:dyDescent="0.2"/>
    <row r="436" s="86" customFormat="1" x14ac:dyDescent="0.2"/>
    <row r="437" s="86" customFormat="1" x14ac:dyDescent="0.2"/>
    <row r="438" s="86" customFormat="1" x14ac:dyDescent="0.2"/>
    <row r="439" s="86" customFormat="1" x14ac:dyDescent="0.2"/>
    <row r="440" s="86" customFormat="1" x14ac:dyDescent="0.2"/>
    <row r="441" s="86" customFormat="1" x14ac:dyDescent="0.2"/>
    <row r="442" s="86" customFormat="1" x14ac:dyDescent="0.2"/>
    <row r="443" s="86" customFormat="1" x14ac:dyDescent="0.2"/>
    <row r="444" s="86" customFormat="1" x14ac:dyDescent="0.2"/>
    <row r="445" s="86" customFormat="1" x14ac:dyDescent="0.2"/>
    <row r="446" s="86" customFormat="1" x14ac:dyDescent="0.2"/>
    <row r="447" s="86" customFormat="1" x14ac:dyDescent="0.2"/>
    <row r="448" s="86" customFormat="1" x14ac:dyDescent="0.2"/>
    <row r="449" s="86" customFormat="1" x14ac:dyDescent="0.2"/>
    <row r="450" s="86" customFormat="1" x14ac:dyDescent="0.2"/>
    <row r="451" s="86" customFormat="1" x14ac:dyDescent="0.2"/>
    <row r="452" s="86" customFormat="1" x14ac:dyDescent="0.2"/>
    <row r="453" s="86" customFormat="1" x14ac:dyDescent="0.2"/>
    <row r="454" s="86" customFormat="1" x14ac:dyDescent="0.2"/>
    <row r="455" s="86" customFormat="1" x14ac:dyDescent="0.2"/>
    <row r="456" s="86" customFormat="1" x14ac:dyDescent="0.2"/>
    <row r="457" s="86" customFormat="1" x14ac:dyDescent="0.2"/>
    <row r="458" s="86" customFormat="1" x14ac:dyDescent="0.2"/>
    <row r="459" s="86" customFormat="1" x14ac:dyDescent="0.2"/>
    <row r="460" s="86" customFormat="1" x14ac:dyDescent="0.2"/>
    <row r="461" s="86" customFormat="1" x14ac:dyDescent="0.2"/>
    <row r="462" s="86" customFormat="1" x14ac:dyDescent="0.2"/>
    <row r="463" s="86" customFormat="1" x14ac:dyDescent="0.2"/>
    <row r="464" s="86" customFormat="1" x14ac:dyDescent="0.2"/>
    <row r="465" s="86" customFormat="1" x14ac:dyDescent="0.2"/>
    <row r="466" s="86" customFormat="1" x14ac:dyDescent="0.2"/>
    <row r="467" s="86" customFormat="1" x14ac:dyDescent="0.2"/>
    <row r="468" s="86" customFormat="1" x14ac:dyDescent="0.2"/>
    <row r="469" s="86" customFormat="1" x14ac:dyDescent="0.2"/>
    <row r="470" s="86" customFormat="1" x14ac:dyDescent="0.2"/>
    <row r="471" s="86" customFormat="1" x14ac:dyDescent="0.2"/>
    <row r="472" s="86" customFormat="1" x14ac:dyDescent="0.2"/>
    <row r="473" s="86" customFormat="1" x14ac:dyDescent="0.2"/>
    <row r="474" s="86" customFormat="1" x14ac:dyDescent="0.2"/>
    <row r="475" s="86" customFormat="1" x14ac:dyDescent="0.2"/>
    <row r="476" s="86" customFormat="1" x14ac:dyDescent="0.2"/>
    <row r="477" s="86" customFormat="1" x14ac:dyDescent="0.2"/>
    <row r="478" s="86" customFormat="1" x14ac:dyDescent="0.2"/>
    <row r="479" s="86" customFormat="1" x14ac:dyDescent="0.2"/>
    <row r="480" s="86" customFormat="1" x14ac:dyDescent="0.2"/>
    <row r="481" s="86" customFormat="1" x14ac:dyDescent="0.2"/>
    <row r="482" s="86" customFormat="1" x14ac:dyDescent="0.2"/>
    <row r="483" s="86" customFormat="1" x14ac:dyDescent="0.2"/>
    <row r="484" s="86" customFormat="1" x14ac:dyDescent="0.2"/>
    <row r="485" s="86" customFormat="1" x14ac:dyDescent="0.2"/>
    <row r="486" s="86" customFormat="1" x14ac:dyDescent="0.2"/>
    <row r="487" s="86" customFormat="1" x14ac:dyDescent="0.2"/>
    <row r="488" s="86" customFormat="1" x14ac:dyDescent="0.2"/>
    <row r="489" s="86" customFormat="1" x14ac:dyDescent="0.2"/>
    <row r="490" s="86" customFormat="1" x14ac:dyDescent="0.2"/>
    <row r="491" s="86" customFormat="1" x14ac:dyDescent="0.2"/>
    <row r="492" s="86" customFormat="1" x14ac:dyDescent="0.2"/>
    <row r="493" s="86" customFormat="1" x14ac:dyDescent="0.2"/>
    <row r="494" s="86" customFormat="1" x14ac:dyDescent="0.2"/>
    <row r="495" s="86" customFormat="1" x14ac:dyDescent="0.2"/>
    <row r="496" s="86" customFormat="1" x14ac:dyDescent="0.2"/>
    <row r="497" spans="1:8" x14ac:dyDescent="0.2">
      <c r="A497" s="86"/>
      <c r="B497" s="86"/>
      <c r="C497" s="86"/>
      <c r="D497" s="86"/>
      <c r="E497" s="86"/>
      <c r="F497" s="86"/>
      <c r="G497" s="86"/>
      <c r="H497" s="86"/>
    </row>
    <row r="498" spans="1:8" x14ac:dyDescent="0.2">
      <c r="A498" s="86"/>
      <c r="B498" s="86"/>
      <c r="C498" s="86"/>
      <c r="D498" s="86"/>
      <c r="E498" s="86"/>
      <c r="F498" s="86"/>
      <c r="G498" s="86"/>
      <c r="H498" s="86"/>
    </row>
    <row r="499" spans="1:8" x14ac:dyDescent="0.2">
      <c r="A499" s="86"/>
      <c r="B499" s="86"/>
      <c r="C499" s="86"/>
      <c r="D499" s="86"/>
      <c r="E499" s="86"/>
      <c r="F499" s="86"/>
      <c r="G499" s="86"/>
      <c r="H499" s="86"/>
    </row>
    <row r="500" spans="1:8" x14ac:dyDescent="0.2">
      <c r="A500" s="86"/>
      <c r="B500" s="86"/>
      <c r="C500" s="86"/>
      <c r="D500" s="86"/>
      <c r="E500" s="86"/>
      <c r="F500" s="86"/>
      <c r="G500" s="86"/>
      <c r="H500" s="86"/>
    </row>
    <row r="501" spans="1:8" x14ac:dyDescent="0.2">
      <c r="A501" s="86"/>
      <c r="B501" s="86"/>
      <c r="C501" s="86"/>
      <c r="D501" s="86"/>
      <c r="E501" s="86"/>
      <c r="F501" s="86"/>
      <c r="G501" s="86"/>
      <c r="H501" s="86"/>
    </row>
    <row r="502" spans="1:8" x14ac:dyDescent="0.2">
      <c r="A502" s="86"/>
      <c r="B502" s="86"/>
      <c r="C502" s="86"/>
      <c r="D502" s="86"/>
      <c r="E502" s="86"/>
      <c r="F502" s="86"/>
      <c r="G502" s="86"/>
      <c r="H502" s="86"/>
    </row>
    <row r="503" spans="1:8" x14ac:dyDescent="0.2">
      <c r="A503" s="86"/>
      <c r="B503" s="86"/>
      <c r="C503" s="86"/>
      <c r="D503" s="86"/>
      <c r="E503" s="86"/>
      <c r="F503" s="86"/>
      <c r="G503" s="86"/>
      <c r="H503" s="86"/>
    </row>
    <row r="504" spans="1:8" x14ac:dyDescent="0.2">
      <c r="A504" s="86"/>
      <c r="B504" s="86"/>
      <c r="C504" s="86"/>
      <c r="E504" s="86"/>
      <c r="F504" s="86"/>
      <c r="G504" s="86"/>
      <c r="H504" s="86"/>
    </row>
    <row r="511" spans="1:8" s="183" customFormat="1" x14ac:dyDescent="0.2">
      <c r="A511" s="85"/>
      <c r="B511" s="85"/>
      <c r="C511" s="85"/>
      <c r="D511" s="85"/>
      <c r="E511" s="85"/>
      <c r="F511" s="85"/>
      <c r="G511" s="85"/>
      <c r="H511" s="85"/>
    </row>
    <row r="512" spans="1:8" s="183" customFormat="1" x14ac:dyDescent="0.2">
      <c r="A512" s="85"/>
      <c r="B512" s="85"/>
      <c r="C512" s="85"/>
      <c r="D512" s="85"/>
      <c r="E512" s="85"/>
      <c r="F512" s="85"/>
      <c r="G512" s="85"/>
      <c r="H512" s="85"/>
    </row>
    <row r="513" spans="1:8" s="183" customFormat="1" x14ac:dyDescent="0.2">
      <c r="A513" s="85"/>
      <c r="B513" s="85"/>
      <c r="C513" s="85"/>
      <c r="D513" s="85"/>
      <c r="E513" s="85"/>
      <c r="F513" s="85"/>
      <c r="G513" s="85"/>
      <c r="H513" s="85"/>
    </row>
    <row r="514" spans="1:8" s="183" customFormat="1" x14ac:dyDescent="0.2">
      <c r="A514" s="85"/>
      <c r="B514" s="85"/>
      <c r="C514" s="85"/>
      <c r="D514" s="85"/>
      <c r="E514" s="85"/>
      <c r="F514" s="85"/>
      <c r="G514" s="85"/>
      <c r="H514" s="85"/>
    </row>
    <row r="515" spans="1:8" s="183" customFormat="1" x14ac:dyDescent="0.2">
      <c r="A515" s="85"/>
      <c r="B515" s="85"/>
      <c r="C515" s="85"/>
      <c r="D515" s="85"/>
      <c r="E515" s="85"/>
      <c r="F515" s="85"/>
      <c r="G515" s="85"/>
      <c r="H515" s="85"/>
    </row>
    <row r="516" spans="1:8" s="183" customFormat="1" x14ac:dyDescent="0.2">
      <c r="A516" s="85"/>
      <c r="B516" s="85"/>
      <c r="C516" s="85"/>
      <c r="D516" s="85"/>
      <c r="E516" s="85"/>
      <c r="F516" s="85"/>
      <c r="G516" s="85"/>
      <c r="H516" s="85"/>
    </row>
    <row r="517" spans="1:8" s="183" customFormat="1" x14ac:dyDescent="0.2">
      <c r="A517" s="85"/>
      <c r="B517" s="85"/>
      <c r="C517" s="85"/>
      <c r="D517" s="85"/>
      <c r="E517" s="85"/>
      <c r="F517" s="85"/>
      <c r="G517" s="85"/>
      <c r="H517" s="85"/>
    </row>
    <row r="518" spans="1:8" s="183" customFormat="1" x14ac:dyDescent="0.2">
      <c r="A518" s="85"/>
      <c r="B518" s="85"/>
      <c r="C518" s="85"/>
      <c r="D518" s="85"/>
      <c r="E518" s="85"/>
      <c r="F518" s="85"/>
      <c r="G518" s="85"/>
      <c r="H518" s="85"/>
    </row>
    <row r="519" spans="1:8" s="183" customFormat="1" x14ac:dyDescent="0.2">
      <c r="A519" s="85"/>
      <c r="B519" s="85"/>
      <c r="C519" s="85"/>
      <c r="D519" s="85"/>
      <c r="E519" s="85"/>
      <c r="F519" s="85"/>
      <c r="G519" s="85"/>
      <c r="H519" s="85"/>
    </row>
    <row r="520" spans="1:8" s="183" customFormat="1" x14ac:dyDescent="0.2">
      <c r="A520" s="85"/>
      <c r="B520" s="85"/>
      <c r="C520" s="85"/>
      <c r="D520" s="85"/>
      <c r="E520" s="85"/>
      <c r="F520" s="85"/>
      <c r="G520" s="85"/>
      <c r="H520" s="85"/>
    </row>
    <row r="521" spans="1:8" s="183" customFormat="1" x14ac:dyDescent="0.2">
      <c r="A521" s="85"/>
      <c r="B521" s="85"/>
      <c r="C521" s="85"/>
      <c r="D521" s="85"/>
      <c r="E521" s="85"/>
      <c r="F521" s="85"/>
      <c r="G521" s="85"/>
      <c r="H521" s="85"/>
    </row>
    <row r="522" spans="1:8" s="183" customFormat="1" x14ac:dyDescent="0.2">
      <c r="A522" s="85"/>
      <c r="B522" s="85"/>
      <c r="C522" s="85"/>
      <c r="D522" s="85"/>
      <c r="E522" s="85"/>
      <c r="F522" s="85"/>
      <c r="G522" s="85"/>
      <c r="H522" s="85"/>
    </row>
    <row r="523" spans="1:8" s="183" customFormat="1" x14ac:dyDescent="0.2">
      <c r="A523" s="85"/>
      <c r="B523" s="85"/>
      <c r="C523" s="85"/>
      <c r="D523" s="85"/>
      <c r="E523" s="85"/>
      <c r="F523" s="85"/>
      <c r="G523" s="85"/>
      <c r="H523" s="85"/>
    </row>
    <row r="524" spans="1:8" s="183" customFormat="1" x14ac:dyDescent="0.2">
      <c r="A524" s="85"/>
      <c r="B524" s="85"/>
      <c r="C524" s="85"/>
      <c r="D524" s="85"/>
      <c r="E524" s="85"/>
      <c r="F524" s="85"/>
      <c r="G524" s="85"/>
      <c r="H524" s="85"/>
    </row>
    <row r="525" spans="1:8" s="183" customFormat="1" x14ac:dyDescent="0.2">
      <c r="A525" s="85"/>
      <c r="B525" s="85"/>
      <c r="C525" s="85"/>
      <c r="D525" s="85"/>
      <c r="E525" s="85"/>
      <c r="F525" s="85"/>
      <c r="G525" s="85"/>
      <c r="H525" s="85"/>
    </row>
    <row r="526" spans="1:8" s="183" customFormat="1" x14ac:dyDescent="0.2">
      <c r="A526" s="85"/>
      <c r="B526" s="85"/>
      <c r="C526" s="85"/>
      <c r="D526" s="85"/>
      <c r="E526" s="85"/>
      <c r="F526" s="85"/>
      <c r="G526" s="85"/>
      <c r="H526" s="85"/>
    </row>
    <row r="527" spans="1:8" s="85" customFormat="1" x14ac:dyDescent="0.2"/>
    <row r="528" spans="1:8" s="85" customFormat="1" x14ac:dyDescent="0.2"/>
    <row r="529" s="85" customFormat="1" x14ac:dyDescent="0.2"/>
    <row r="530" s="85" customFormat="1" x14ac:dyDescent="0.2"/>
    <row r="531" s="85" customFormat="1" x14ac:dyDescent="0.2"/>
    <row r="532" s="85" customFormat="1" x14ac:dyDescent="0.2"/>
    <row r="533" s="85" customFormat="1" x14ac:dyDescent="0.2"/>
    <row r="534" s="85" customFormat="1" x14ac:dyDescent="0.2"/>
    <row r="535" s="85" customFormat="1" x14ac:dyDescent="0.2"/>
  </sheetData>
  <printOptions horizontalCentered="1"/>
  <pageMargins left="0" right="0" top="0" bottom="0" header="0" footer="0"/>
  <pageSetup paperSize="9" scale="10" fitToHeight="4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DA404-FA86-4057-AEA3-FF254A17655D}">
  <dimension ref="A1:S50"/>
  <sheetViews>
    <sheetView topLeftCell="A22" workbookViewId="0">
      <selection activeCell="D50" sqref="D50"/>
    </sheetView>
  </sheetViews>
  <sheetFormatPr defaultRowHeight="14.25" x14ac:dyDescent="0.2"/>
  <cols>
    <col min="1" max="1" width="12.25" style="10" bestFit="1" customWidth="1"/>
    <col min="2" max="4" width="37.875" bestFit="1" customWidth="1"/>
    <col min="5" max="5" width="32.5" bestFit="1" customWidth="1"/>
    <col min="6" max="7" width="12.25" style="10" bestFit="1" customWidth="1"/>
    <col min="8" max="19" width="15.625" style="1" bestFit="1" customWidth="1"/>
  </cols>
  <sheetData>
    <row r="1" spans="1:19" ht="51.75" x14ac:dyDescent="0.2">
      <c r="A1" s="7" t="s">
        <v>0</v>
      </c>
      <c r="B1" s="2" t="s">
        <v>202</v>
      </c>
      <c r="C1" s="2" t="s">
        <v>202</v>
      </c>
      <c r="D1" s="2" t="s">
        <v>1</v>
      </c>
      <c r="E1" s="2" t="s">
        <v>2</v>
      </c>
      <c r="F1" s="7" t="s">
        <v>114</v>
      </c>
      <c r="G1" s="7" t="s">
        <v>115</v>
      </c>
      <c r="H1" s="11">
        <v>45337</v>
      </c>
      <c r="I1" s="11">
        <v>45366</v>
      </c>
      <c r="J1" s="11">
        <v>45397</v>
      </c>
      <c r="K1" s="11">
        <v>45427</v>
      </c>
      <c r="L1" s="11">
        <v>45458</v>
      </c>
      <c r="M1" s="11">
        <v>45488</v>
      </c>
      <c r="N1" s="11">
        <v>45519</v>
      </c>
      <c r="O1" s="11">
        <v>45550</v>
      </c>
      <c r="P1" s="11">
        <v>45580</v>
      </c>
      <c r="Q1" s="11">
        <v>45611</v>
      </c>
      <c r="R1" s="11">
        <v>45641</v>
      </c>
      <c r="S1" s="11">
        <v>45306</v>
      </c>
    </row>
    <row r="2" spans="1:19" ht="15.75" x14ac:dyDescent="0.2">
      <c r="A2" s="8">
        <v>10077</v>
      </c>
      <c r="B2" s="3" t="s">
        <v>203</v>
      </c>
      <c r="C2" s="3" t="str">
        <f>VLOOKUP(A2,'Cash Flow'!$A$1:$F$50,5,FALSE)</f>
        <v>شركة العراب للمقاولات</v>
      </c>
      <c r="D2" s="3" t="s">
        <v>5</v>
      </c>
      <c r="E2" s="3" t="s">
        <v>6</v>
      </c>
      <c r="F2" s="8">
        <v>7</v>
      </c>
      <c r="G2" s="8" t="s">
        <v>110</v>
      </c>
      <c r="H2" s="4" t="e">
        <f>VLOOKUP(A2,Sheet1!A:K,14,0)</f>
        <v>#REF!</v>
      </c>
      <c r="I2" s="4" t="e">
        <f>VLOOKUP(A2,Sheet1!A:K,19,0)</f>
        <v>#REF!</v>
      </c>
      <c r="J2" s="4" t="e">
        <f>VLOOKUP(A2,Sheet1!A:K,24,0)</f>
        <v>#REF!</v>
      </c>
      <c r="K2" s="4" t="e">
        <f>VLOOKUP(A2,Sheet1!A:K,29,0)</f>
        <v>#REF!</v>
      </c>
      <c r="L2" s="4" t="e">
        <f>VLOOKUP(A2,Sheet1!A:K,34,0)</f>
        <v>#REF!</v>
      </c>
      <c r="M2" s="4" t="e">
        <f>VLOOKUP(A2,Sheet1!A:K,39,0)</f>
        <v>#REF!</v>
      </c>
      <c r="N2" s="4" t="e">
        <f>VLOOKUP(A2,Sheet1!A:K,44,0)</f>
        <v>#REF!</v>
      </c>
      <c r="O2" s="4" t="e">
        <f>VLOOKUP(A2,Sheet1!A:K,49,0)</f>
        <v>#REF!</v>
      </c>
      <c r="P2" s="4" t="e">
        <f>VLOOKUP(A2,Sheet1!A:K,54,0)</f>
        <v>#REF!</v>
      </c>
      <c r="Q2" s="4" t="e">
        <f>VLOOKUP(A2,Sheet1!A:K,59,0)</f>
        <v>#REF!</v>
      </c>
      <c r="R2" s="4" t="e">
        <f>VLOOKUP(A2,Sheet1!A:K,64,0)</f>
        <v>#REF!</v>
      </c>
      <c r="S2" s="4" t="e">
        <f>VLOOKUP(A2,Sheet1!A:K,69,0)</f>
        <v>#REF!</v>
      </c>
    </row>
    <row r="3" spans="1:19" ht="15.75" x14ac:dyDescent="0.25">
      <c r="A3" s="9">
        <v>10137</v>
      </c>
      <c r="B3" s="5" t="s">
        <v>204</v>
      </c>
      <c r="C3" s="5" t="str">
        <f>VLOOKUP(A3,'Cash Flow'!$A$1:$F$50,5,FALSE)</f>
        <v>شركة تحالف بكين و موبكو للمقاولات</v>
      </c>
      <c r="D3" s="5" t="s">
        <v>8</v>
      </c>
      <c r="E3" s="5" t="s">
        <v>9</v>
      </c>
      <c r="F3" s="9">
        <v>30</v>
      </c>
      <c r="G3" s="9" t="s">
        <v>109</v>
      </c>
      <c r="H3" s="6" t="e">
        <f>VLOOKUP(A3,Sheet1!A:K,14,0)</f>
        <v>#REF!</v>
      </c>
      <c r="I3" s="6" t="e">
        <f>VLOOKUP(A3,Sheet1!A:K,19,0)</f>
        <v>#REF!</v>
      </c>
      <c r="J3" s="6" t="e">
        <f>VLOOKUP(A3,Sheet1!A:K,24,0)</f>
        <v>#REF!</v>
      </c>
      <c r="K3" s="6" t="e">
        <f>VLOOKUP(A3,Sheet1!A:K,29,0)</f>
        <v>#REF!</v>
      </c>
      <c r="L3" s="6" t="e">
        <f>VLOOKUP(A3,Sheet1!A:K,34,0)</f>
        <v>#REF!</v>
      </c>
      <c r="M3" s="6" t="e">
        <f>VLOOKUP(A3,Sheet1!A:K,39,0)</f>
        <v>#REF!</v>
      </c>
      <c r="N3" s="6" t="e">
        <f>VLOOKUP(A3,Sheet1!A:K,44,0)</f>
        <v>#REF!</v>
      </c>
      <c r="O3" s="6" t="e">
        <f>VLOOKUP(A3,Sheet1!A:K,49,0)</f>
        <v>#REF!</v>
      </c>
      <c r="P3" s="6" t="e">
        <f>VLOOKUP(A3,Sheet1!A:K,54,0)</f>
        <v>#REF!</v>
      </c>
      <c r="Q3" s="6" t="e">
        <f>VLOOKUP(A3,Sheet1!A:K,59,0)</f>
        <v>#REF!</v>
      </c>
      <c r="R3" s="6" t="e">
        <f>VLOOKUP(A3,Sheet1!A:K,64,0)</f>
        <v>#REF!</v>
      </c>
      <c r="S3" s="6" t="e">
        <f>VLOOKUP(A3,Sheet1!A:K,69,0)</f>
        <v>#REF!</v>
      </c>
    </row>
    <row r="4" spans="1:19" ht="15.75" x14ac:dyDescent="0.2">
      <c r="A4" s="8">
        <v>10245</v>
      </c>
      <c r="B4" s="3" t="s">
        <v>205</v>
      </c>
      <c r="C4" s="3" t="str">
        <f>VLOOKUP(A4,'Cash Flow'!$A$1:$F$50,5,FALSE)</f>
        <v>شركة مديدة للرعاية الطبية</v>
      </c>
      <c r="D4" s="3" t="s">
        <v>10</v>
      </c>
      <c r="E4" s="3" t="s">
        <v>11</v>
      </c>
      <c r="F4" s="8">
        <v>15</v>
      </c>
      <c r="G4" s="8" t="s">
        <v>109</v>
      </c>
      <c r="H4" s="4" t="e">
        <f>VLOOKUP(A4,Sheet1!A:K,14,0)</f>
        <v>#REF!</v>
      </c>
      <c r="I4" s="4" t="e">
        <f>VLOOKUP(A4,Sheet1!A:K,19,0)</f>
        <v>#REF!</v>
      </c>
      <c r="J4" s="4" t="e">
        <f>VLOOKUP(A4,Sheet1!A:K,24,0)</f>
        <v>#REF!</v>
      </c>
      <c r="K4" s="4" t="e">
        <f>VLOOKUP(A4,Sheet1!A:K,29,0)</f>
        <v>#REF!</v>
      </c>
      <c r="L4" s="4" t="e">
        <f>VLOOKUP(A4,Sheet1!A:K,34,0)</f>
        <v>#REF!</v>
      </c>
      <c r="M4" s="4" t="e">
        <f>VLOOKUP(A4,Sheet1!A:K,39,0)</f>
        <v>#REF!</v>
      </c>
      <c r="N4" s="4" t="e">
        <f>VLOOKUP(A4,Sheet1!A:K,44,0)</f>
        <v>#REF!</v>
      </c>
      <c r="O4" s="4" t="e">
        <f>VLOOKUP(A4,Sheet1!A:K,49,0)</f>
        <v>#REF!</v>
      </c>
      <c r="P4" s="4" t="e">
        <f>VLOOKUP(A4,Sheet1!A:K,54,0)</f>
        <v>#REF!</v>
      </c>
      <c r="Q4" s="4" t="e">
        <f>VLOOKUP(A4,Sheet1!A:K,59,0)</f>
        <v>#REF!</v>
      </c>
      <c r="R4" s="4" t="e">
        <f>VLOOKUP(A4,Sheet1!A:K,64,0)</f>
        <v>#REF!</v>
      </c>
      <c r="S4" s="4" t="e">
        <f>VLOOKUP(A4,Sheet1!A:K,69,0)</f>
        <v>#REF!</v>
      </c>
    </row>
    <row r="5" spans="1:19" ht="15.75" x14ac:dyDescent="0.25">
      <c r="A5" s="9">
        <v>10251</v>
      </c>
      <c r="B5" s="5" t="s">
        <v>206</v>
      </c>
      <c r="C5" s="5" t="str">
        <f>VLOOKUP(A5,'Cash Flow'!$A$1:$F$50,5,FALSE)</f>
        <v>شركة نسما للصناعات المتحدة</v>
      </c>
      <c r="D5" s="5" t="s">
        <v>12</v>
      </c>
      <c r="E5" s="5" t="s">
        <v>13</v>
      </c>
      <c r="F5" s="9">
        <v>90</v>
      </c>
      <c r="G5" s="9" t="s">
        <v>110</v>
      </c>
      <c r="H5" s="6" t="e">
        <f>VLOOKUP(A5,Sheet1!A:K,14,0)</f>
        <v>#REF!</v>
      </c>
      <c r="I5" s="6" t="e">
        <f>VLOOKUP(A5,Sheet1!A:K,19,0)</f>
        <v>#REF!</v>
      </c>
      <c r="J5" s="6" t="e">
        <f>VLOOKUP(A5,Sheet1!A:K,24,0)</f>
        <v>#REF!</v>
      </c>
      <c r="K5" s="6" t="e">
        <f>VLOOKUP(A5,Sheet1!A:K,29,0)</f>
        <v>#REF!</v>
      </c>
      <c r="L5" s="6" t="e">
        <f>VLOOKUP(A5,Sheet1!A:K,34,0)</f>
        <v>#REF!</v>
      </c>
      <c r="M5" s="6" t="e">
        <f>VLOOKUP(A5,Sheet1!A:K,39,0)</f>
        <v>#REF!</v>
      </c>
      <c r="N5" s="6" t="e">
        <f>VLOOKUP(A5,Sheet1!A:K,44,0)</f>
        <v>#REF!</v>
      </c>
      <c r="O5" s="6" t="e">
        <f>VLOOKUP(A5,Sheet1!A:K,49,0)</f>
        <v>#REF!</v>
      </c>
      <c r="P5" s="6" t="e">
        <f>VLOOKUP(A5,Sheet1!A:K,54,0)</f>
        <v>#REF!</v>
      </c>
      <c r="Q5" s="6" t="e">
        <f>VLOOKUP(A5,Sheet1!A:K,59,0)</f>
        <v>#REF!</v>
      </c>
      <c r="R5" s="6" t="e">
        <f>VLOOKUP(A5,Sheet1!A:K,64,0)</f>
        <v>#REF!</v>
      </c>
      <c r="S5" s="6" t="e">
        <f>VLOOKUP(A5,Sheet1!A:K,69,0)</f>
        <v>#REF!</v>
      </c>
    </row>
    <row r="6" spans="1:19" ht="15.75" x14ac:dyDescent="0.2">
      <c r="A6" s="8">
        <v>10240</v>
      </c>
      <c r="B6" s="3" t="s">
        <v>207</v>
      </c>
      <c r="C6" s="3" t="str">
        <f>VLOOKUP(A6,'Cash Flow'!$A$1:$F$50,5,FALSE)</f>
        <v>شركة امد العربية للاستثمار المحدودة</v>
      </c>
      <c r="D6" s="3" t="s">
        <v>14</v>
      </c>
      <c r="E6" s="3" t="s">
        <v>15</v>
      </c>
      <c r="F6" s="8">
        <v>7</v>
      </c>
      <c r="G6" s="8" t="s">
        <v>109</v>
      </c>
      <c r="H6" s="4" t="e">
        <f>VLOOKUP(A6,Sheet1!A:K,14,0)</f>
        <v>#REF!</v>
      </c>
      <c r="I6" s="4" t="e">
        <f>VLOOKUP(A6,Sheet1!A:K,19,0)</f>
        <v>#REF!</v>
      </c>
      <c r="J6" s="4" t="e">
        <f>VLOOKUP(A6,Sheet1!A:K,24,0)</f>
        <v>#REF!</v>
      </c>
      <c r="K6" s="4" t="e">
        <f>VLOOKUP(A6,Sheet1!A:K,29,0)</f>
        <v>#REF!</v>
      </c>
      <c r="L6" s="4" t="e">
        <f>VLOOKUP(A6,Sheet1!A:K,34,0)</f>
        <v>#REF!</v>
      </c>
      <c r="M6" s="4" t="e">
        <f>VLOOKUP(A6,Sheet1!A:K,39,0)</f>
        <v>#REF!</v>
      </c>
      <c r="N6" s="4" t="e">
        <f>VLOOKUP(A6,Sheet1!A:K,44,0)</f>
        <v>#REF!</v>
      </c>
      <c r="O6" s="4" t="e">
        <f>VLOOKUP(A6,Sheet1!A:K,49,0)</f>
        <v>#REF!</v>
      </c>
      <c r="P6" s="4" t="e">
        <f>VLOOKUP(A6,Sheet1!A:K,54,0)</f>
        <v>#REF!</v>
      </c>
      <c r="Q6" s="4" t="e">
        <f>VLOOKUP(A6,Sheet1!A:K,59,0)</f>
        <v>#REF!</v>
      </c>
      <c r="R6" s="4" t="e">
        <f>VLOOKUP(A6,Sheet1!A:K,64,0)</f>
        <v>#REF!</v>
      </c>
      <c r="S6" s="4" t="e">
        <f>VLOOKUP(A6,Sheet1!A:K,69,0)</f>
        <v>#REF!</v>
      </c>
    </row>
    <row r="7" spans="1:19" ht="15.75" x14ac:dyDescent="0.25">
      <c r="A7" s="9">
        <v>10012</v>
      </c>
      <c r="B7" s="5" t="s">
        <v>208</v>
      </c>
      <c r="C7" s="5" t="str">
        <f>VLOOKUP(A7,'Cash Flow'!$A$1:$F$50,5,FALSE)</f>
        <v>شركة بى اى سى العربية المحدودة</v>
      </c>
      <c r="D7" s="5" t="s">
        <v>16</v>
      </c>
      <c r="E7" s="5" t="s">
        <v>17</v>
      </c>
      <c r="F7" s="9">
        <v>30</v>
      </c>
      <c r="G7" s="9" t="s">
        <v>109</v>
      </c>
      <c r="H7" s="6" t="e">
        <f>VLOOKUP(A7,Sheet1!A:K,14,0)</f>
        <v>#REF!</v>
      </c>
      <c r="I7" s="6" t="e">
        <f>VLOOKUP(A7,Sheet1!A:K,19,0)</f>
        <v>#REF!</v>
      </c>
      <c r="J7" s="6" t="e">
        <f>VLOOKUP(A7,Sheet1!A:K,24,0)</f>
        <v>#REF!</v>
      </c>
      <c r="K7" s="6" t="e">
        <f>VLOOKUP(A7,Sheet1!A:K,29,0)</f>
        <v>#REF!</v>
      </c>
      <c r="L7" s="6" t="e">
        <f>VLOOKUP(A7,Sheet1!A:K,34,0)</f>
        <v>#REF!</v>
      </c>
      <c r="M7" s="6" t="e">
        <f>VLOOKUP(A7,Sheet1!A:K,39,0)</f>
        <v>#REF!</v>
      </c>
      <c r="N7" s="6" t="e">
        <f>VLOOKUP(A7,Sheet1!A:K,44,0)</f>
        <v>#REF!</v>
      </c>
      <c r="O7" s="6" t="e">
        <f>VLOOKUP(A7,Sheet1!A:K,49,0)</f>
        <v>#REF!</v>
      </c>
      <c r="P7" s="6" t="e">
        <f>VLOOKUP(A7,Sheet1!A:K,54,0)</f>
        <v>#REF!</v>
      </c>
      <c r="Q7" s="6" t="e">
        <f>VLOOKUP(A7,Sheet1!A:K,59,0)</f>
        <v>#REF!</v>
      </c>
      <c r="R7" s="6" t="e">
        <f>VLOOKUP(A7,Sheet1!A:K,64,0)</f>
        <v>#REF!</v>
      </c>
      <c r="S7" s="6" t="e">
        <f>VLOOKUP(A7,Sheet1!A:K,69,0)</f>
        <v>#REF!</v>
      </c>
    </row>
    <row r="8" spans="1:19" ht="15.75" x14ac:dyDescent="0.2">
      <c r="A8" s="8">
        <v>10138</v>
      </c>
      <c r="B8" s="3" t="s">
        <v>203</v>
      </c>
      <c r="C8" s="3" t="str">
        <f>VLOOKUP(A8,'Cash Flow'!$A$1:$F$50,5,FALSE)</f>
        <v>شركة العراب للمقاولات</v>
      </c>
      <c r="D8" s="3" t="s">
        <v>19</v>
      </c>
      <c r="E8" s="3" t="s">
        <v>6</v>
      </c>
      <c r="F8" s="8">
        <v>7</v>
      </c>
      <c r="G8" s="8" t="s">
        <v>110</v>
      </c>
      <c r="H8" s="4" t="e">
        <f>VLOOKUP(A8,Sheet1!A:K,14,0)</f>
        <v>#REF!</v>
      </c>
      <c r="I8" s="4" t="e">
        <f>VLOOKUP(A8,Sheet1!A:K,19,0)</f>
        <v>#REF!</v>
      </c>
      <c r="J8" s="4" t="e">
        <f>VLOOKUP(A8,Sheet1!A:K,24,0)</f>
        <v>#REF!</v>
      </c>
      <c r="K8" s="4" t="e">
        <f>VLOOKUP(A8,Sheet1!A:K,29,0)</f>
        <v>#REF!</v>
      </c>
      <c r="L8" s="4" t="e">
        <f>VLOOKUP(A8,Sheet1!A:K,34,0)</f>
        <v>#REF!</v>
      </c>
      <c r="M8" s="4" t="e">
        <f>VLOOKUP(A8,Sheet1!A:K,39,0)</f>
        <v>#REF!</v>
      </c>
      <c r="N8" s="4" t="e">
        <f>VLOOKUP(A8,Sheet1!A:K,44,0)</f>
        <v>#REF!</v>
      </c>
      <c r="O8" s="4" t="e">
        <f>VLOOKUP(A8,Sheet1!A:K,49,0)</f>
        <v>#REF!</v>
      </c>
      <c r="P8" s="4" t="e">
        <f>VLOOKUP(A8,Sheet1!A:K,54,0)</f>
        <v>#REF!</v>
      </c>
      <c r="Q8" s="4" t="e">
        <f>VLOOKUP(A8,Sheet1!A:K,59,0)</f>
        <v>#REF!</v>
      </c>
      <c r="R8" s="4" t="e">
        <f>VLOOKUP(A8,Sheet1!A:K,64,0)</f>
        <v>#REF!</v>
      </c>
      <c r="S8" s="4" t="e">
        <f>VLOOKUP(A8,Sheet1!A:K,69,0)</f>
        <v>#REF!</v>
      </c>
    </row>
    <row r="9" spans="1:19" ht="15.75" x14ac:dyDescent="0.25">
      <c r="A9" s="9">
        <v>10088</v>
      </c>
      <c r="B9" s="5" t="s">
        <v>209</v>
      </c>
      <c r="C9" s="5" t="str">
        <f>VLOOKUP(A9,'Cash Flow'!$A$1:$F$50,5,FALSE)</f>
        <v>شركة الراشد للتجارة والمقاولات</v>
      </c>
      <c r="D9" s="5" t="s">
        <v>20</v>
      </c>
      <c r="E9" s="5" t="s">
        <v>21</v>
      </c>
      <c r="F9" s="9">
        <v>30</v>
      </c>
      <c r="G9" s="9" t="s">
        <v>111</v>
      </c>
      <c r="H9" s="6" t="e">
        <f>VLOOKUP(A9,Sheet1!A:K,14,0)</f>
        <v>#REF!</v>
      </c>
      <c r="I9" s="6" t="e">
        <f>VLOOKUP(A9,Sheet1!A:K,19,0)</f>
        <v>#REF!</v>
      </c>
      <c r="J9" s="6" t="e">
        <f>VLOOKUP(A9,Sheet1!A:K,24,0)</f>
        <v>#REF!</v>
      </c>
      <c r="K9" s="6" t="e">
        <f>VLOOKUP(A9,Sheet1!A:K,29,0)</f>
        <v>#REF!</v>
      </c>
      <c r="L9" s="6" t="e">
        <f>VLOOKUP(A9,Sheet1!A:K,34,0)</f>
        <v>#REF!</v>
      </c>
      <c r="M9" s="6" t="e">
        <f>VLOOKUP(A9,Sheet1!A:K,39,0)</f>
        <v>#REF!</v>
      </c>
      <c r="N9" s="6" t="e">
        <f>VLOOKUP(A9,Sheet1!A:K,44,0)</f>
        <v>#REF!</v>
      </c>
      <c r="O9" s="6" t="e">
        <f>VLOOKUP(A9,Sheet1!A:K,49,0)</f>
        <v>#REF!</v>
      </c>
      <c r="P9" s="6" t="e">
        <f>VLOOKUP(A9,Sheet1!A:K,54,0)</f>
        <v>#REF!</v>
      </c>
      <c r="Q9" s="6" t="e">
        <f>VLOOKUP(A9,Sheet1!A:K,59,0)</f>
        <v>#REF!</v>
      </c>
      <c r="R9" s="6" t="e">
        <f>VLOOKUP(A9,Sheet1!A:K,64,0)</f>
        <v>#REF!</v>
      </c>
      <c r="S9" s="6" t="e">
        <f>VLOOKUP(A9,Sheet1!A:K,69,0)</f>
        <v>#REF!</v>
      </c>
    </row>
    <row r="10" spans="1:19" ht="15.75" x14ac:dyDescent="0.2">
      <c r="A10" s="8">
        <v>10088</v>
      </c>
      <c r="B10" s="3" t="s">
        <v>209</v>
      </c>
      <c r="C10" s="3" t="str">
        <f>VLOOKUP(A10,'Cash Flow'!$A$1:$F$50,5,FALSE)</f>
        <v>شركة الراشد للتجارة والمقاولات</v>
      </c>
      <c r="D10" s="3" t="s">
        <v>22</v>
      </c>
      <c r="E10" s="3" t="s">
        <v>21</v>
      </c>
      <c r="F10" s="8">
        <v>30</v>
      </c>
      <c r="G10" s="8" t="s">
        <v>111</v>
      </c>
      <c r="H10" s="4" t="e">
        <f>VLOOKUP(A10,Sheet1!A:K,14,0)</f>
        <v>#REF!</v>
      </c>
      <c r="I10" s="4" t="e">
        <f>VLOOKUP(A10,Sheet1!A:K,19,0)</f>
        <v>#REF!</v>
      </c>
      <c r="J10" s="4" t="e">
        <f>VLOOKUP(A10,Sheet1!A:K,24,0)</f>
        <v>#REF!</v>
      </c>
      <c r="K10" s="4" t="e">
        <f>VLOOKUP(A10,Sheet1!A:K,29,0)</f>
        <v>#REF!</v>
      </c>
      <c r="L10" s="4" t="e">
        <f>VLOOKUP(A10,Sheet1!A:K,34,0)</f>
        <v>#REF!</v>
      </c>
      <c r="M10" s="4" t="e">
        <f>VLOOKUP(A10,Sheet1!A:K,39,0)</f>
        <v>#REF!</v>
      </c>
      <c r="N10" s="4" t="e">
        <f>VLOOKUP(A10,Sheet1!A:K,44,0)</f>
        <v>#REF!</v>
      </c>
      <c r="O10" s="4" t="e">
        <f>VLOOKUP(A10,Sheet1!A:K,49,0)</f>
        <v>#REF!</v>
      </c>
      <c r="P10" s="4" t="e">
        <f>VLOOKUP(A10,Sheet1!A:K,54,0)</f>
        <v>#REF!</v>
      </c>
      <c r="Q10" s="4" t="e">
        <f>VLOOKUP(A10,Sheet1!A:K,59,0)</f>
        <v>#REF!</v>
      </c>
      <c r="R10" s="4" t="e">
        <f>VLOOKUP(A10,Sheet1!A:K,64,0)</f>
        <v>#REF!</v>
      </c>
      <c r="S10" s="4" t="e">
        <f>VLOOKUP(A10,Sheet1!A:K,69,0)</f>
        <v>#REF!</v>
      </c>
    </row>
    <row r="11" spans="1:19" ht="15.75" x14ac:dyDescent="0.25">
      <c r="A11" s="9">
        <v>10256</v>
      </c>
      <c r="B11" s="5" t="s">
        <v>210</v>
      </c>
      <c r="C11" s="5" t="str">
        <f>VLOOKUP(A11,'Cash Flow'!$A$1:$F$50,5,FALSE)</f>
        <v xml:space="preserve"> شركة شابورجي بالونجي ميد ايست المحدوده  </v>
      </c>
      <c r="D11" s="5" t="s">
        <v>23</v>
      </c>
      <c r="E11" s="5" t="s">
        <v>24</v>
      </c>
      <c r="F11" s="9">
        <v>14</v>
      </c>
      <c r="G11" s="9" t="s">
        <v>109</v>
      </c>
      <c r="H11" s="6" t="e">
        <f>VLOOKUP(A11,Sheet1!A:K,14,0)</f>
        <v>#REF!</v>
      </c>
      <c r="I11" s="6" t="e">
        <f>VLOOKUP(A11,Sheet1!A:K,19,0)</f>
        <v>#REF!</v>
      </c>
      <c r="J11" s="6" t="e">
        <f>VLOOKUP(A11,Sheet1!A:K,24,0)</f>
        <v>#REF!</v>
      </c>
      <c r="K11" s="6" t="e">
        <f>VLOOKUP(A11,Sheet1!A:K,29,0)</f>
        <v>#REF!</v>
      </c>
      <c r="L11" s="6" t="e">
        <f>VLOOKUP(A11,Sheet1!A:K,34,0)</f>
        <v>#REF!</v>
      </c>
      <c r="M11" s="6" t="e">
        <f>VLOOKUP(A11,Sheet1!A:K,39,0)</f>
        <v>#REF!</v>
      </c>
      <c r="N11" s="6" t="e">
        <f>VLOOKUP(A11,Sheet1!A:K,44,0)</f>
        <v>#REF!</v>
      </c>
      <c r="O11" s="6" t="e">
        <f>VLOOKUP(A11,Sheet1!A:K,49,0)</f>
        <v>#REF!</v>
      </c>
      <c r="P11" s="6" t="e">
        <f>VLOOKUP(A11,Sheet1!A:K,54,0)</f>
        <v>#REF!</v>
      </c>
      <c r="Q11" s="6" t="e">
        <f>VLOOKUP(A11,Sheet1!A:K,59,0)</f>
        <v>#REF!</v>
      </c>
      <c r="R11" s="6" t="e">
        <f>VLOOKUP(A11,Sheet1!A:K,64,0)</f>
        <v>#REF!</v>
      </c>
      <c r="S11" s="6" t="e">
        <f>VLOOKUP(A11,Sheet1!A:K,69,0)</f>
        <v>#REF!</v>
      </c>
    </row>
    <row r="12" spans="1:19" ht="15.75" x14ac:dyDescent="0.2">
      <c r="A12" s="8">
        <v>10080</v>
      </c>
      <c r="B12" s="3" t="s">
        <v>211</v>
      </c>
      <c r="C12" s="3" t="str">
        <f>VLOOKUP(A12,'Cash Flow'!$A$1:$F$50,5,FALSE)</f>
        <v>شركة ارميتال للصناعات المعدنيه المحدوده</v>
      </c>
      <c r="D12" s="3" t="s">
        <v>25</v>
      </c>
      <c r="E12" s="3" t="s">
        <v>26</v>
      </c>
      <c r="F12" s="8">
        <v>90</v>
      </c>
      <c r="G12" s="8" t="s">
        <v>110</v>
      </c>
      <c r="H12" s="4" t="e">
        <f>VLOOKUP(A12,Sheet1!A:K,14,0)</f>
        <v>#REF!</v>
      </c>
      <c r="I12" s="4" t="e">
        <f>VLOOKUP(A12,Sheet1!A:K,19,0)</f>
        <v>#REF!</v>
      </c>
      <c r="J12" s="4" t="e">
        <f>VLOOKUP(A12,Sheet1!A:K,24,0)</f>
        <v>#REF!</v>
      </c>
      <c r="K12" s="4" t="e">
        <f>VLOOKUP(A12,Sheet1!A:K,29,0)</f>
        <v>#REF!</v>
      </c>
      <c r="L12" s="4" t="e">
        <f>VLOOKUP(A12,Sheet1!A:K,34,0)</f>
        <v>#REF!</v>
      </c>
      <c r="M12" s="4" t="e">
        <f>VLOOKUP(A12,Sheet1!A:K,39,0)</f>
        <v>#REF!</v>
      </c>
      <c r="N12" s="4" t="e">
        <f>VLOOKUP(A12,Sheet1!A:K,44,0)</f>
        <v>#REF!</v>
      </c>
      <c r="O12" s="4" t="e">
        <f>VLOOKUP(A12,Sheet1!A:K,49,0)</f>
        <v>#REF!</v>
      </c>
      <c r="P12" s="4" t="e">
        <f>VLOOKUP(A12,Sheet1!A:K,54,0)</f>
        <v>#REF!</v>
      </c>
      <c r="Q12" s="4" t="e">
        <f>VLOOKUP(A12,Sheet1!A:K,59,0)</f>
        <v>#REF!</v>
      </c>
      <c r="R12" s="4" t="e">
        <f>VLOOKUP(A12,Sheet1!A:K,64,0)</f>
        <v>#REF!</v>
      </c>
      <c r="S12" s="4" t="e">
        <f>VLOOKUP(A12,Sheet1!A:K,69,0)</f>
        <v>#REF!</v>
      </c>
    </row>
    <row r="13" spans="1:19" ht="15.75" x14ac:dyDescent="0.25">
      <c r="A13" s="9">
        <v>10241</v>
      </c>
      <c r="B13" s="5" t="s">
        <v>29</v>
      </c>
      <c r="C13" s="5" t="str">
        <f>VLOOKUP(A13,'Cash Flow'!$A$1:$F$50,5,FALSE)</f>
        <v>ESSENCE OF STABILITY</v>
      </c>
      <c r="D13" s="5" t="s">
        <v>28</v>
      </c>
      <c r="E13" s="5" t="s">
        <v>29</v>
      </c>
      <c r="F13" s="9">
        <v>15</v>
      </c>
      <c r="G13" s="9" t="s">
        <v>109</v>
      </c>
      <c r="H13" s="6" t="e">
        <f>VLOOKUP(A13,Sheet1!A:K,14,0)</f>
        <v>#REF!</v>
      </c>
      <c r="I13" s="6" t="e">
        <f>VLOOKUP(A13,Sheet1!A:K,19,0)</f>
        <v>#REF!</v>
      </c>
      <c r="J13" s="6" t="e">
        <f>VLOOKUP(A13,Sheet1!A:K,24,0)</f>
        <v>#REF!</v>
      </c>
      <c r="K13" s="6" t="e">
        <f>VLOOKUP(A13,Sheet1!A:K,29,0)</f>
        <v>#REF!</v>
      </c>
      <c r="L13" s="6" t="e">
        <f>VLOOKUP(A13,Sheet1!A:K,34,0)</f>
        <v>#REF!</v>
      </c>
      <c r="M13" s="6" t="e">
        <f>VLOOKUP(A13,Sheet1!A:K,39,0)</f>
        <v>#REF!</v>
      </c>
      <c r="N13" s="6" t="e">
        <f>VLOOKUP(A13,Sheet1!A:K,44,0)</f>
        <v>#REF!</v>
      </c>
      <c r="O13" s="6" t="e">
        <f>VLOOKUP(A13,Sheet1!A:K,49,0)</f>
        <v>#REF!</v>
      </c>
      <c r="P13" s="6" t="e">
        <f>VLOOKUP(A13,Sheet1!A:K,54,0)</f>
        <v>#REF!</v>
      </c>
      <c r="Q13" s="6" t="e">
        <f>VLOOKUP(A13,Sheet1!A:K,59,0)</f>
        <v>#REF!</v>
      </c>
      <c r="R13" s="6" t="e">
        <f>VLOOKUP(A13,Sheet1!A:K,64,0)</f>
        <v>#REF!</v>
      </c>
      <c r="S13" s="6" t="e">
        <f>VLOOKUP(A13,Sheet1!A:K,69,0)</f>
        <v>#REF!</v>
      </c>
    </row>
    <row r="14" spans="1:19" ht="15.75" x14ac:dyDescent="0.2">
      <c r="A14" s="8">
        <v>10219</v>
      </c>
      <c r="B14" s="3" t="s">
        <v>31</v>
      </c>
      <c r="C14" s="3" t="str">
        <f>VLOOKUP(A14,'Cash Flow'!$A$1:$F$50,5,FALSE)</f>
        <v xml:space="preserve">ZAID ALHUSSAIN </v>
      </c>
      <c r="D14" s="3" t="s">
        <v>30</v>
      </c>
      <c r="E14" s="3" t="s">
        <v>31</v>
      </c>
      <c r="F14" s="8"/>
      <c r="G14" s="8"/>
      <c r="H14" s="4" t="e">
        <f>VLOOKUP(A14,Sheet1!A:K,14,0)</f>
        <v>#REF!</v>
      </c>
      <c r="I14" s="4" t="e">
        <f>VLOOKUP(A14,Sheet1!A:K,19,0)</f>
        <v>#REF!</v>
      </c>
      <c r="J14" s="4" t="e">
        <f>VLOOKUP(A14,Sheet1!A:K,24,0)</f>
        <v>#REF!</v>
      </c>
      <c r="K14" s="4" t="e">
        <f>VLOOKUP(A14,Sheet1!A:K,29,0)</f>
        <v>#REF!</v>
      </c>
      <c r="L14" s="4" t="e">
        <f>VLOOKUP(A14,Sheet1!A:K,34,0)</f>
        <v>#REF!</v>
      </c>
      <c r="M14" s="4" t="e">
        <f>VLOOKUP(A14,Sheet1!A:K,39,0)</f>
        <v>#REF!</v>
      </c>
      <c r="N14" s="4" t="e">
        <f>VLOOKUP(A14,Sheet1!A:K,44,0)</f>
        <v>#REF!</v>
      </c>
      <c r="O14" s="4" t="e">
        <f>VLOOKUP(A14,Sheet1!A:K,49,0)</f>
        <v>#REF!</v>
      </c>
      <c r="P14" s="4" t="e">
        <f>VLOOKUP(A14,Sheet1!A:K,54,0)</f>
        <v>#REF!</v>
      </c>
      <c r="Q14" s="4" t="e">
        <f>VLOOKUP(A14,Sheet1!A:K,59,0)</f>
        <v>#REF!</v>
      </c>
      <c r="R14" s="4" t="e">
        <f>VLOOKUP(A14,Sheet1!A:K,64,0)</f>
        <v>#REF!</v>
      </c>
      <c r="S14" s="4" t="e">
        <f>VLOOKUP(A14,Sheet1!A:K,69,0)</f>
        <v>#REF!</v>
      </c>
    </row>
    <row r="15" spans="1:19" ht="15.75" x14ac:dyDescent="0.25">
      <c r="A15" s="9">
        <v>10254</v>
      </c>
      <c r="B15" s="5" t="s">
        <v>33</v>
      </c>
      <c r="C15" s="5" t="str">
        <f>VLOOKUP(A15,'Cash Flow'!$A$1:$F$50,5,FALSE)</f>
        <v>SAUDI CONSTRUCTIONEERS Ltd.</v>
      </c>
      <c r="D15" s="5" t="s">
        <v>32</v>
      </c>
      <c r="E15" s="5" t="s">
        <v>33</v>
      </c>
      <c r="F15" s="9">
        <v>45</v>
      </c>
      <c r="G15" s="9"/>
      <c r="H15" s="6" t="e">
        <f>VLOOKUP(A15,Sheet1!A:K,14,0)</f>
        <v>#REF!</v>
      </c>
      <c r="I15" s="6" t="e">
        <f>VLOOKUP(A15,Sheet1!A:K,19,0)</f>
        <v>#REF!</v>
      </c>
      <c r="J15" s="6" t="e">
        <f>VLOOKUP(A15,Sheet1!A:K,24,0)</f>
        <v>#REF!</v>
      </c>
      <c r="K15" s="6" t="e">
        <f>VLOOKUP(A15,Sheet1!A:K,29,0)</f>
        <v>#REF!</v>
      </c>
      <c r="L15" s="6" t="e">
        <f>VLOOKUP(A15,Sheet1!A:K,34,0)</f>
        <v>#REF!</v>
      </c>
      <c r="M15" s="6" t="e">
        <f>VLOOKUP(A15,Sheet1!A:K,39,0)</f>
        <v>#REF!</v>
      </c>
      <c r="N15" s="6" t="e">
        <f>VLOOKUP(A15,Sheet1!A:K,44,0)</f>
        <v>#REF!</v>
      </c>
      <c r="O15" s="6" t="e">
        <f>VLOOKUP(A15,Sheet1!A:K,49,0)</f>
        <v>#REF!</v>
      </c>
      <c r="P15" s="6" t="e">
        <f>VLOOKUP(A15,Sheet1!A:K,54,0)</f>
        <v>#REF!</v>
      </c>
      <c r="Q15" s="6" t="e">
        <f>VLOOKUP(A15,Sheet1!A:K,59,0)</f>
        <v>#REF!</v>
      </c>
      <c r="R15" s="6" t="e">
        <f>VLOOKUP(A15,Sheet1!A:K,64,0)</f>
        <v>#REF!</v>
      </c>
      <c r="S15" s="6" t="e">
        <f>VLOOKUP(A15,Sheet1!A:K,69,0)</f>
        <v>#REF!</v>
      </c>
    </row>
    <row r="16" spans="1:19" ht="15.75" x14ac:dyDescent="0.2">
      <c r="A16" s="8">
        <v>10253</v>
      </c>
      <c r="B16" s="3" t="s">
        <v>33</v>
      </c>
      <c r="C16" s="3" t="str">
        <f>VLOOKUP(A16,'Cash Flow'!$A$1:$F$50,5,FALSE)</f>
        <v>SAUDI CONSTRUCTIONEERS Ltd.</v>
      </c>
      <c r="D16" s="3" t="s">
        <v>34</v>
      </c>
      <c r="E16" s="3" t="s">
        <v>33</v>
      </c>
      <c r="F16" s="8">
        <v>45</v>
      </c>
      <c r="G16" s="8"/>
      <c r="H16" s="4" t="e">
        <f>VLOOKUP(A16,Sheet1!A:K,14,0)</f>
        <v>#REF!</v>
      </c>
      <c r="I16" s="4" t="e">
        <f>VLOOKUP(A16,Sheet1!A:K,19,0)</f>
        <v>#REF!</v>
      </c>
      <c r="J16" s="4" t="e">
        <f>VLOOKUP(A16,Sheet1!A:K,24,0)</f>
        <v>#REF!</v>
      </c>
      <c r="K16" s="4" t="e">
        <f>VLOOKUP(A16,Sheet1!A:K,29,0)</f>
        <v>#REF!</v>
      </c>
      <c r="L16" s="4" t="e">
        <f>VLOOKUP(A16,Sheet1!A:K,34,0)</f>
        <v>#REF!</v>
      </c>
      <c r="M16" s="4" t="e">
        <f>VLOOKUP(A16,Sheet1!A:K,39,0)</f>
        <v>#REF!</v>
      </c>
      <c r="N16" s="4" t="e">
        <f>VLOOKUP(A16,Sheet1!A:K,44,0)</f>
        <v>#REF!</v>
      </c>
      <c r="O16" s="4" t="e">
        <f>VLOOKUP(A16,Sheet1!A:K,49,0)</f>
        <v>#REF!</v>
      </c>
      <c r="P16" s="4" t="e">
        <f>VLOOKUP(A16,Sheet1!A:K,54,0)</f>
        <v>#REF!</v>
      </c>
      <c r="Q16" s="4" t="e">
        <f>VLOOKUP(A16,Sheet1!A:K,59,0)</f>
        <v>#REF!</v>
      </c>
      <c r="R16" s="4" t="e">
        <f>VLOOKUP(A16,Sheet1!A:K,64,0)</f>
        <v>#REF!</v>
      </c>
      <c r="S16" s="4" t="e">
        <f>VLOOKUP(A16,Sheet1!A:K,69,0)</f>
        <v>#REF!</v>
      </c>
    </row>
    <row r="17" spans="1:19" ht="15.75" x14ac:dyDescent="0.25">
      <c r="A17" s="9">
        <v>10234</v>
      </c>
      <c r="B17" s="5" t="s">
        <v>208</v>
      </c>
      <c r="C17" s="5" t="str">
        <f>VLOOKUP(A17,'Cash Flow'!$A$1:$F$50,5,FALSE)</f>
        <v>شركة بى اى سى العربية المحدودة</v>
      </c>
      <c r="D17" s="5" t="s">
        <v>35</v>
      </c>
      <c r="E17" s="5" t="s">
        <v>17</v>
      </c>
      <c r="F17" s="9">
        <v>30</v>
      </c>
      <c r="G17" s="9" t="s">
        <v>109</v>
      </c>
      <c r="H17" s="6" t="e">
        <f>VLOOKUP(A17,Sheet1!A:K,14,0)</f>
        <v>#REF!</v>
      </c>
      <c r="I17" s="6" t="e">
        <f>VLOOKUP(A17,Sheet1!A:K,19,0)</f>
        <v>#REF!</v>
      </c>
      <c r="J17" s="6" t="e">
        <f>VLOOKUP(A17,Sheet1!A:K,24,0)</f>
        <v>#REF!</v>
      </c>
      <c r="K17" s="6" t="e">
        <f>VLOOKUP(A17,Sheet1!A:K,29,0)</f>
        <v>#REF!</v>
      </c>
      <c r="L17" s="6" t="e">
        <f>VLOOKUP(A17,Sheet1!A:K,34,0)</f>
        <v>#REF!</v>
      </c>
      <c r="M17" s="6" t="e">
        <f>VLOOKUP(A17,Sheet1!A:K,39,0)</f>
        <v>#REF!</v>
      </c>
      <c r="N17" s="6" t="e">
        <f>VLOOKUP(A17,Sheet1!A:K,44,0)</f>
        <v>#REF!</v>
      </c>
      <c r="O17" s="6" t="e">
        <f>VLOOKUP(A17,Sheet1!A:K,49,0)</f>
        <v>#REF!</v>
      </c>
      <c r="P17" s="6" t="e">
        <f>VLOOKUP(A17,Sheet1!A:K,54,0)</f>
        <v>#REF!</v>
      </c>
      <c r="Q17" s="6" t="e">
        <f>VLOOKUP(A17,Sheet1!A:K,59,0)</f>
        <v>#REF!</v>
      </c>
      <c r="R17" s="6" t="e">
        <f>VLOOKUP(A17,Sheet1!A:K,64,0)</f>
        <v>#REF!</v>
      </c>
      <c r="S17" s="6" t="e">
        <f>VLOOKUP(A17,Sheet1!A:K,69,0)</f>
        <v>#REF!</v>
      </c>
    </row>
    <row r="18" spans="1:19" ht="15.75" x14ac:dyDescent="0.2">
      <c r="A18" s="8" t="s">
        <v>37</v>
      </c>
      <c r="B18" s="3" t="s">
        <v>206</v>
      </c>
      <c r="C18" s="3" t="str">
        <f>VLOOKUP(A18,'Cash Flow'!$A$1:$F$50,5,FALSE)</f>
        <v>شركة نسما للصناعات المتحدة</v>
      </c>
      <c r="D18" s="3" t="s">
        <v>37</v>
      </c>
      <c r="E18" s="3" t="s">
        <v>38</v>
      </c>
      <c r="F18" s="17">
        <v>30</v>
      </c>
      <c r="G18" s="8"/>
      <c r="H18" s="4" t="e">
        <f>VLOOKUP(A18,Sheet1!A:K,14,0)</f>
        <v>#REF!</v>
      </c>
      <c r="I18" s="4" t="e">
        <f>VLOOKUP(A18,Sheet1!A:K,19,0)</f>
        <v>#REF!</v>
      </c>
      <c r="J18" s="4" t="e">
        <f>VLOOKUP(A18,Sheet1!A:K,24,0)</f>
        <v>#REF!</v>
      </c>
      <c r="K18" s="4" t="e">
        <f>VLOOKUP(A18,Sheet1!A:K,29,0)</f>
        <v>#REF!</v>
      </c>
      <c r="L18" s="4" t="e">
        <f>VLOOKUP(A18,Sheet1!A:K,34,0)</f>
        <v>#REF!</v>
      </c>
      <c r="M18" s="4" t="e">
        <f>VLOOKUP(A18,Sheet1!A:K,39,0)</f>
        <v>#REF!</v>
      </c>
      <c r="N18" s="4" t="e">
        <f>VLOOKUP(A18,Sheet1!A:K,44,0)</f>
        <v>#REF!</v>
      </c>
      <c r="O18" s="4" t="e">
        <f>VLOOKUP(A18,Sheet1!A:K,49,0)</f>
        <v>#REF!</v>
      </c>
      <c r="P18" s="4" t="e">
        <f>VLOOKUP(A18,Sheet1!A:K,54,0)</f>
        <v>#REF!</v>
      </c>
      <c r="Q18" s="4" t="e">
        <f>VLOOKUP(A18,Sheet1!A:K,59,0)</f>
        <v>#REF!</v>
      </c>
      <c r="R18" s="4" t="e">
        <f>VLOOKUP(A18,Sheet1!A:K,64,0)</f>
        <v>#REF!</v>
      </c>
      <c r="S18" s="4" t="e">
        <f>VLOOKUP(A18,Sheet1!A:K,69,0)</f>
        <v>#REF!</v>
      </c>
    </row>
    <row r="19" spans="1:19" ht="15.75" x14ac:dyDescent="0.25">
      <c r="A19" s="9">
        <v>10134</v>
      </c>
      <c r="B19" s="5" t="s">
        <v>212</v>
      </c>
      <c r="C19" s="5" t="str">
        <f>VLOOKUP(A19,'Cash Flow'!$A$1:$F$50,5,FALSE)</f>
        <v>المشروع المشترك للأعمال المدنية</v>
      </c>
      <c r="D19" s="5" t="s">
        <v>39</v>
      </c>
      <c r="E19" s="5" t="s">
        <v>40</v>
      </c>
      <c r="F19" s="9">
        <v>45</v>
      </c>
      <c r="G19" s="9" t="s">
        <v>109</v>
      </c>
      <c r="H19" s="6" t="e">
        <f>VLOOKUP(A19,Sheet1!A:K,14,0)</f>
        <v>#REF!</v>
      </c>
      <c r="I19" s="6" t="e">
        <f>VLOOKUP(A19,Sheet1!A:K,19,0)</f>
        <v>#REF!</v>
      </c>
      <c r="J19" s="6" t="e">
        <f>VLOOKUP(A19,Sheet1!A:K,24,0)</f>
        <v>#REF!</v>
      </c>
      <c r="K19" s="6" t="e">
        <f>VLOOKUP(A19,Sheet1!A:K,29,0)</f>
        <v>#REF!</v>
      </c>
      <c r="L19" s="6" t="e">
        <f>VLOOKUP(A19,Sheet1!A:K,34,0)</f>
        <v>#REF!</v>
      </c>
      <c r="M19" s="6" t="e">
        <f>VLOOKUP(A19,Sheet1!A:K,39,0)</f>
        <v>#REF!</v>
      </c>
      <c r="N19" s="6" t="e">
        <f>VLOOKUP(A19,Sheet1!A:K,44,0)</f>
        <v>#REF!</v>
      </c>
      <c r="O19" s="6" t="e">
        <f>VLOOKUP(A19,Sheet1!A:K,49,0)</f>
        <v>#REF!</v>
      </c>
      <c r="P19" s="6" t="e">
        <f>VLOOKUP(A19,Sheet1!A:K,54,0)</f>
        <v>#REF!</v>
      </c>
      <c r="Q19" s="6" t="e">
        <f>VLOOKUP(A19,Sheet1!A:K,59,0)</f>
        <v>#REF!</v>
      </c>
      <c r="R19" s="6" t="e">
        <f>VLOOKUP(A19,Sheet1!A:K,64,0)</f>
        <v>#REF!</v>
      </c>
      <c r="S19" s="6" t="e">
        <f>VLOOKUP(A19,Sheet1!A:K,69,0)</f>
        <v>#REF!</v>
      </c>
    </row>
    <row r="20" spans="1:19" ht="15.75" x14ac:dyDescent="0.2">
      <c r="A20" s="8">
        <v>10259</v>
      </c>
      <c r="B20" s="3" t="s">
        <v>175</v>
      </c>
      <c r="C20" s="3" t="str">
        <f>VLOOKUP(A20,'Cash Flow'!$A$1:$F$50,5,FALSE)</f>
        <v>THE RED SEA REAL ESTATE COMPANY</v>
      </c>
      <c r="D20" s="3" t="s">
        <v>42</v>
      </c>
      <c r="E20" s="3" t="s">
        <v>43</v>
      </c>
      <c r="F20" s="8" t="s">
        <v>116</v>
      </c>
      <c r="G20" s="8"/>
      <c r="H20" s="4" t="e">
        <f>VLOOKUP(A20,Sheet1!A:K,14,0)</f>
        <v>#REF!</v>
      </c>
      <c r="I20" s="4" t="e">
        <f>VLOOKUP(A20,Sheet1!A:K,19,0)</f>
        <v>#REF!</v>
      </c>
      <c r="J20" s="4" t="e">
        <f>VLOOKUP(A20,Sheet1!A:K,24,0)</f>
        <v>#REF!</v>
      </c>
      <c r="K20" s="4" t="e">
        <f>VLOOKUP(A20,Sheet1!A:K,29,0)</f>
        <v>#REF!</v>
      </c>
      <c r="L20" s="4" t="e">
        <f>VLOOKUP(A20,Sheet1!A:K,34,0)</f>
        <v>#REF!</v>
      </c>
      <c r="M20" s="4" t="e">
        <f>VLOOKUP(A20,Sheet1!A:K,39,0)</f>
        <v>#REF!</v>
      </c>
      <c r="N20" s="4" t="e">
        <f>VLOOKUP(A20,Sheet1!A:K,44,0)</f>
        <v>#REF!</v>
      </c>
      <c r="O20" s="4" t="e">
        <f>VLOOKUP(A20,Sheet1!A:K,49,0)</f>
        <v>#REF!</v>
      </c>
      <c r="P20" s="4" t="e">
        <f>VLOOKUP(A20,Sheet1!A:K,54,0)</f>
        <v>#REF!</v>
      </c>
      <c r="Q20" s="4" t="e">
        <f>VLOOKUP(A20,Sheet1!A:K,59,0)</f>
        <v>#REF!</v>
      </c>
      <c r="R20" s="4" t="e">
        <f>VLOOKUP(A20,Sheet1!A:K,64,0)</f>
        <v>#REF!</v>
      </c>
      <c r="S20" s="4" t="e">
        <f>VLOOKUP(A20,Sheet1!A:K,69,0)</f>
        <v>#REF!</v>
      </c>
    </row>
    <row r="21" spans="1:19" ht="15.75" x14ac:dyDescent="0.25">
      <c r="A21" s="9" t="s">
        <v>44</v>
      </c>
      <c r="B21" s="5" t="s">
        <v>208</v>
      </c>
      <c r="C21" s="5" t="str">
        <f>VLOOKUP(A21,'Cash Flow'!$A$1:$F$50,5,FALSE)</f>
        <v>شركة بى اى سى العربية المحدودة</v>
      </c>
      <c r="D21" s="5" t="s">
        <v>44</v>
      </c>
      <c r="E21" s="5" t="s">
        <v>17</v>
      </c>
      <c r="F21" s="9">
        <v>30</v>
      </c>
      <c r="G21" s="9" t="s">
        <v>109</v>
      </c>
      <c r="H21" s="6" t="e">
        <f>VLOOKUP(A21,Sheet1!A:K,14,0)</f>
        <v>#N/A</v>
      </c>
      <c r="I21" s="6" t="e">
        <f>VLOOKUP(A21,Sheet1!A:K,19,0)</f>
        <v>#N/A</v>
      </c>
      <c r="J21" s="6" t="e">
        <f>VLOOKUP(A21,Sheet1!A:K,24,0)</f>
        <v>#N/A</v>
      </c>
      <c r="K21" s="6" t="e">
        <f>VLOOKUP(A21,Sheet1!A:K,29,0)</f>
        <v>#N/A</v>
      </c>
      <c r="L21" s="6" t="e">
        <f>VLOOKUP(A21,Sheet1!A:K,34,0)</f>
        <v>#N/A</v>
      </c>
      <c r="M21" s="6" t="e">
        <f>VLOOKUP(A21,Sheet1!A:K,39,0)</f>
        <v>#N/A</v>
      </c>
      <c r="N21" s="6" t="e">
        <f>VLOOKUP(A21,Sheet1!A:K,44,0)</f>
        <v>#N/A</v>
      </c>
      <c r="O21" s="6" t="e">
        <f>VLOOKUP(A21,Sheet1!A:K,49,0)</f>
        <v>#N/A</v>
      </c>
      <c r="P21" s="6" t="e">
        <f>VLOOKUP(A21,Sheet1!A:K,54,0)</f>
        <v>#N/A</v>
      </c>
      <c r="Q21" s="6" t="e">
        <f>VLOOKUP(A21,Sheet1!A:K,59,0)</f>
        <v>#N/A</v>
      </c>
      <c r="R21" s="6" t="e">
        <f>VLOOKUP(A21,Sheet1!A:K,64,0)</f>
        <v>#N/A</v>
      </c>
      <c r="S21" s="6" t="e">
        <f>VLOOKUP(A21,Sheet1!A:K,69,0)</f>
        <v>#N/A</v>
      </c>
    </row>
    <row r="22" spans="1:19" ht="15.75" x14ac:dyDescent="0.2">
      <c r="A22" s="8">
        <v>10262</v>
      </c>
      <c r="B22" s="3" t="s">
        <v>46</v>
      </c>
      <c r="C22" s="3" t="str">
        <f>VLOOKUP(A22,'Cash Flow'!$A$1:$F$50,5,FALSE)</f>
        <v>HASSAN ALLAM CONSTRUCTION</v>
      </c>
      <c r="D22" s="3" t="s">
        <v>45</v>
      </c>
      <c r="E22" s="3" t="s">
        <v>46</v>
      </c>
      <c r="F22" s="8">
        <v>14</v>
      </c>
      <c r="G22" s="8" t="s">
        <v>109</v>
      </c>
      <c r="H22" s="4" t="e">
        <f>VLOOKUP(A22,Sheet1!A:K,14,0)</f>
        <v>#REF!</v>
      </c>
      <c r="I22" s="4" t="e">
        <f>VLOOKUP(A22,Sheet1!A:K,19,0)</f>
        <v>#REF!</v>
      </c>
      <c r="J22" s="4" t="e">
        <f>VLOOKUP(A22,Sheet1!A:K,24,0)</f>
        <v>#REF!</v>
      </c>
      <c r="K22" s="4" t="e">
        <f>VLOOKUP(A22,Sheet1!A:K,29,0)</f>
        <v>#REF!</v>
      </c>
      <c r="L22" s="4" t="e">
        <f>VLOOKUP(A22,Sheet1!A:K,34,0)</f>
        <v>#REF!</v>
      </c>
      <c r="M22" s="4" t="e">
        <f>VLOOKUP(A22,Sheet1!A:K,39,0)</f>
        <v>#REF!</v>
      </c>
      <c r="N22" s="4" t="e">
        <f>VLOOKUP(A22,Sheet1!A:K,44,0)</f>
        <v>#REF!</v>
      </c>
      <c r="O22" s="4" t="e">
        <f>VLOOKUP(A22,Sheet1!A:K,49,0)</f>
        <v>#REF!</v>
      </c>
      <c r="P22" s="4" t="e">
        <f>VLOOKUP(A22,Sheet1!A:K,54,0)</f>
        <v>#REF!</v>
      </c>
      <c r="Q22" s="4" t="e">
        <f>VLOOKUP(A22,Sheet1!A:K,59,0)</f>
        <v>#REF!</v>
      </c>
      <c r="R22" s="4" t="e">
        <f>VLOOKUP(A22,Sheet1!A:K,64,0)</f>
        <v>#REF!</v>
      </c>
      <c r="S22" s="4" t="e">
        <f>VLOOKUP(A22,Sheet1!A:K,69,0)</f>
        <v>#REF!</v>
      </c>
    </row>
    <row r="23" spans="1:19" ht="15.75" x14ac:dyDescent="0.25">
      <c r="A23" s="9">
        <v>10214</v>
      </c>
      <c r="B23" s="5" t="s">
        <v>213</v>
      </c>
      <c r="C23" s="5" t="str">
        <f>VLOOKUP(A23,'Cash Flow'!$A$1:$F$50,5,FALSE)</f>
        <v xml:space="preserve"> شركة مجموعة الدكتور سليمان الحبيب للخدمات الطبية</v>
      </c>
      <c r="D23" s="5" t="s">
        <v>48</v>
      </c>
      <c r="E23" s="5" t="s">
        <v>49</v>
      </c>
      <c r="F23" s="9">
        <v>30</v>
      </c>
      <c r="G23" s="9" t="s">
        <v>109</v>
      </c>
      <c r="H23" s="6" t="e">
        <f>VLOOKUP(A23,Sheet1!A:K,14,0)</f>
        <v>#REF!</v>
      </c>
      <c r="I23" s="6" t="e">
        <f>VLOOKUP(A23,Sheet1!A:K,19,0)</f>
        <v>#REF!</v>
      </c>
      <c r="J23" s="6" t="e">
        <f>VLOOKUP(A23,Sheet1!A:K,24,0)</f>
        <v>#REF!</v>
      </c>
      <c r="K23" s="6" t="e">
        <f>VLOOKUP(A23,Sheet1!A:K,29,0)</f>
        <v>#REF!</v>
      </c>
      <c r="L23" s="6" t="e">
        <f>VLOOKUP(A23,Sheet1!A:K,34,0)</f>
        <v>#REF!</v>
      </c>
      <c r="M23" s="6" t="e">
        <f>VLOOKUP(A23,Sheet1!A:K,39,0)</f>
        <v>#REF!</v>
      </c>
      <c r="N23" s="6" t="e">
        <f>VLOOKUP(A23,Sheet1!A:K,44,0)</f>
        <v>#REF!</v>
      </c>
      <c r="O23" s="6" t="e">
        <f>VLOOKUP(A23,Sheet1!A:K,49,0)</f>
        <v>#REF!</v>
      </c>
      <c r="P23" s="6" t="e">
        <f>VLOOKUP(A23,Sheet1!A:K,54,0)</f>
        <v>#REF!</v>
      </c>
      <c r="Q23" s="6" t="e">
        <f>VLOOKUP(A23,Sheet1!A:K,59,0)</f>
        <v>#REF!</v>
      </c>
      <c r="R23" s="6" t="e">
        <f>VLOOKUP(A23,Sheet1!A:K,64,0)</f>
        <v>#REF!</v>
      </c>
      <c r="S23" s="6" t="e">
        <f>VLOOKUP(A23,Sheet1!A:K,69,0)</f>
        <v>#REF!</v>
      </c>
    </row>
    <row r="24" spans="1:19" ht="15.75" x14ac:dyDescent="0.2">
      <c r="A24" s="8">
        <v>10239</v>
      </c>
      <c r="B24" s="3" t="s">
        <v>214</v>
      </c>
      <c r="C24" s="3" t="str">
        <f>VLOOKUP(A24,'Cash Flow'!$A$1:$F$50,5,FALSE)</f>
        <v xml:space="preserve">شركة الخريجى للتجارة و المقاولات </v>
      </c>
      <c r="D24" s="3" t="s">
        <v>51</v>
      </c>
      <c r="E24" s="3" t="s">
        <v>52</v>
      </c>
      <c r="F24" s="8">
        <v>30</v>
      </c>
      <c r="G24" s="8" t="s">
        <v>109</v>
      </c>
      <c r="H24" s="4" t="e">
        <f>VLOOKUP(A24,Sheet1!A:K,14,0)</f>
        <v>#REF!</v>
      </c>
      <c r="I24" s="4" t="e">
        <f>VLOOKUP(A24,Sheet1!A:K,19,0)</f>
        <v>#REF!</v>
      </c>
      <c r="J24" s="4" t="e">
        <f>VLOOKUP(A24,Sheet1!A:K,24,0)</f>
        <v>#REF!</v>
      </c>
      <c r="K24" s="4" t="e">
        <f>VLOOKUP(A24,Sheet1!A:K,29,0)</f>
        <v>#REF!</v>
      </c>
      <c r="L24" s="4" t="e">
        <f>VLOOKUP(A24,Sheet1!A:K,34,0)</f>
        <v>#REF!</v>
      </c>
      <c r="M24" s="4" t="e">
        <f>VLOOKUP(A24,Sheet1!A:K,39,0)</f>
        <v>#REF!</v>
      </c>
      <c r="N24" s="4" t="e">
        <f>VLOOKUP(A24,Sheet1!A:K,44,0)</f>
        <v>#REF!</v>
      </c>
      <c r="O24" s="4" t="e">
        <f>VLOOKUP(A24,Sheet1!A:K,49,0)</f>
        <v>#REF!</v>
      </c>
      <c r="P24" s="4" t="e">
        <f>VLOOKUP(A24,Sheet1!A:K,54,0)</f>
        <v>#REF!</v>
      </c>
      <c r="Q24" s="4" t="e">
        <f>VLOOKUP(A24,Sheet1!A:K,59,0)</f>
        <v>#REF!</v>
      </c>
      <c r="R24" s="4" t="e">
        <f>VLOOKUP(A24,Sheet1!A:K,64,0)</f>
        <v>#REF!</v>
      </c>
      <c r="S24" s="4" t="e">
        <f>VLOOKUP(A24,Sheet1!A:K,69,0)</f>
        <v>#REF!</v>
      </c>
    </row>
    <row r="25" spans="1:19" ht="15.75" x14ac:dyDescent="0.25">
      <c r="A25" s="9">
        <v>10236</v>
      </c>
      <c r="B25" s="5" t="s">
        <v>204</v>
      </c>
      <c r="C25" s="5" t="str">
        <f>VLOOKUP(A25,'Cash Flow'!$A$1:$F$50,5,FALSE)</f>
        <v>شركة تحالف بكين و موبكو للمقاولات</v>
      </c>
      <c r="D25" s="5" t="s">
        <v>53</v>
      </c>
      <c r="E25" s="5" t="s">
        <v>54</v>
      </c>
      <c r="F25" s="9">
        <v>30</v>
      </c>
      <c r="G25" s="9" t="s">
        <v>109</v>
      </c>
      <c r="H25" s="6" t="e">
        <f>VLOOKUP(A25,Sheet1!A:K,14,0)</f>
        <v>#REF!</v>
      </c>
      <c r="I25" s="6" t="e">
        <f>VLOOKUP(A25,Sheet1!A:K,19,0)</f>
        <v>#REF!</v>
      </c>
      <c r="J25" s="6" t="e">
        <f>VLOOKUP(A25,Sheet1!A:K,24,0)</f>
        <v>#REF!</v>
      </c>
      <c r="K25" s="6" t="e">
        <f>VLOOKUP(A25,Sheet1!A:K,29,0)</f>
        <v>#REF!</v>
      </c>
      <c r="L25" s="6" t="e">
        <f>VLOOKUP(A25,Sheet1!A:K,34,0)</f>
        <v>#REF!</v>
      </c>
      <c r="M25" s="6" t="e">
        <f>VLOOKUP(A25,Sheet1!A:K,39,0)</f>
        <v>#REF!</v>
      </c>
      <c r="N25" s="6" t="e">
        <f>VLOOKUP(A25,Sheet1!A:K,44,0)</f>
        <v>#REF!</v>
      </c>
      <c r="O25" s="6" t="e">
        <f>VLOOKUP(A25,Sheet1!A:K,49,0)</f>
        <v>#REF!</v>
      </c>
      <c r="P25" s="6" t="e">
        <f>VLOOKUP(A25,Sheet1!A:K,54,0)</f>
        <v>#REF!</v>
      </c>
      <c r="Q25" s="6" t="e">
        <f>VLOOKUP(A25,Sheet1!A:K,59,0)</f>
        <v>#REF!</v>
      </c>
      <c r="R25" s="6" t="e">
        <f>VLOOKUP(A25,Sheet1!A:K,64,0)</f>
        <v>#REF!</v>
      </c>
      <c r="S25" s="6" t="e">
        <f>VLOOKUP(A25,Sheet1!A:K,69,0)</f>
        <v>#REF!</v>
      </c>
    </row>
    <row r="26" spans="1:19" ht="15.75" x14ac:dyDescent="0.2">
      <c r="A26" s="8">
        <v>10247</v>
      </c>
      <c r="B26" s="3" t="s">
        <v>215</v>
      </c>
      <c r="C26" s="3" t="str">
        <f>VLOOKUP(A26,'Cash Flow'!$A$1:$F$50,5,FALSE)</f>
        <v xml:space="preserve"> شركة محمد محمد الراشد للتجارة والمقاولات</v>
      </c>
      <c r="D26" s="3" t="s">
        <v>55</v>
      </c>
      <c r="E26" s="3" t="s">
        <v>56</v>
      </c>
      <c r="F26" s="8">
        <v>7</v>
      </c>
      <c r="G26" s="8" t="s">
        <v>110</v>
      </c>
      <c r="H26" s="4" t="e">
        <f>VLOOKUP(A26,Sheet1!A:K,14,0)</f>
        <v>#REF!</v>
      </c>
      <c r="I26" s="4" t="e">
        <f>VLOOKUP(A26,Sheet1!A:K,19,0)</f>
        <v>#REF!</v>
      </c>
      <c r="J26" s="4" t="e">
        <f>VLOOKUP(A26,Sheet1!A:K,24,0)</f>
        <v>#REF!</v>
      </c>
      <c r="K26" s="4" t="e">
        <f>VLOOKUP(A26,Sheet1!A:K,29,0)</f>
        <v>#REF!</v>
      </c>
      <c r="L26" s="4" t="e">
        <f>VLOOKUP(A26,Sheet1!A:K,34,0)</f>
        <v>#REF!</v>
      </c>
      <c r="M26" s="4" t="e">
        <f>VLOOKUP(A26,Sheet1!A:K,39,0)</f>
        <v>#REF!</v>
      </c>
      <c r="N26" s="4" t="e">
        <f>VLOOKUP(A26,Sheet1!A:K,44,0)</f>
        <v>#REF!</v>
      </c>
      <c r="O26" s="4" t="e">
        <f>VLOOKUP(A26,Sheet1!A:K,49,0)</f>
        <v>#REF!</v>
      </c>
      <c r="P26" s="4" t="e">
        <f>VLOOKUP(A26,Sheet1!A:K,54,0)</f>
        <v>#REF!</v>
      </c>
      <c r="Q26" s="4" t="e">
        <f>VLOOKUP(A26,Sheet1!A:K,59,0)</f>
        <v>#REF!</v>
      </c>
      <c r="R26" s="4" t="e">
        <f>VLOOKUP(A26,Sheet1!A:K,64,0)</f>
        <v>#REF!</v>
      </c>
      <c r="S26" s="4" t="e">
        <f>VLOOKUP(A26,Sheet1!A:K,69,0)</f>
        <v>#REF!</v>
      </c>
    </row>
    <row r="27" spans="1:19" ht="15.75" x14ac:dyDescent="0.25">
      <c r="A27" s="9">
        <v>10225</v>
      </c>
      <c r="B27" s="5" t="s">
        <v>208</v>
      </c>
      <c r="C27" s="5" t="str">
        <f>VLOOKUP(A27,'Cash Flow'!$A$1:$F$50,5,FALSE)</f>
        <v>شركة بى اى سى العربية المحدودة</v>
      </c>
      <c r="D27" s="5" t="s">
        <v>57</v>
      </c>
      <c r="E27" s="5" t="s">
        <v>17</v>
      </c>
      <c r="F27" s="9">
        <v>30</v>
      </c>
      <c r="G27" s="9" t="s">
        <v>109</v>
      </c>
      <c r="H27" s="6" t="e">
        <f>VLOOKUP(A27,Sheet1!A:K,14,0)</f>
        <v>#REF!</v>
      </c>
      <c r="I27" s="6" t="e">
        <f>VLOOKUP(A27,Sheet1!A:K,19,0)</f>
        <v>#REF!</v>
      </c>
      <c r="J27" s="6" t="e">
        <f>VLOOKUP(A27,Sheet1!A:K,24,0)</f>
        <v>#REF!</v>
      </c>
      <c r="K27" s="6" t="e">
        <f>VLOOKUP(A27,Sheet1!A:K,29,0)</f>
        <v>#REF!</v>
      </c>
      <c r="L27" s="6" t="e">
        <f>VLOOKUP(A27,Sheet1!A:K,34,0)</f>
        <v>#REF!</v>
      </c>
      <c r="M27" s="6" t="e">
        <f>VLOOKUP(A27,Sheet1!A:K,39,0)</f>
        <v>#REF!</v>
      </c>
      <c r="N27" s="6" t="e">
        <f>VLOOKUP(A27,Sheet1!A:K,44,0)</f>
        <v>#REF!</v>
      </c>
      <c r="O27" s="6" t="e">
        <f>VLOOKUP(A27,Sheet1!A:K,49,0)</f>
        <v>#REF!</v>
      </c>
      <c r="P27" s="6" t="e">
        <f>VLOOKUP(A27,Sheet1!A:K,54,0)</f>
        <v>#REF!</v>
      </c>
      <c r="Q27" s="6" t="e">
        <f>VLOOKUP(A27,Sheet1!A:K,59,0)</f>
        <v>#REF!</v>
      </c>
      <c r="R27" s="6" t="e">
        <f>VLOOKUP(A27,Sheet1!A:K,64,0)</f>
        <v>#REF!</v>
      </c>
      <c r="S27" s="6" t="e">
        <f>VLOOKUP(A27,Sheet1!A:K,69,0)</f>
        <v>#REF!</v>
      </c>
    </row>
    <row r="28" spans="1:19" ht="15.75" x14ac:dyDescent="0.2">
      <c r="A28" s="8">
        <v>10261</v>
      </c>
      <c r="B28" s="3" t="s">
        <v>216</v>
      </c>
      <c r="C28" s="3" t="str">
        <f>VLOOKUP(A28,'Cash Flow'!$A$1:$F$50,5,FALSE)</f>
        <v>شركة يوسف مرون للمقاولات</v>
      </c>
      <c r="D28" s="3" t="s">
        <v>58</v>
      </c>
      <c r="E28" s="3" t="s">
        <v>59</v>
      </c>
      <c r="F28" s="8">
        <v>7</v>
      </c>
      <c r="G28" s="8" t="s">
        <v>110</v>
      </c>
      <c r="H28" s="4" t="e">
        <f>VLOOKUP(A28,Sheet1!A:K,14,0)</f>
        <v>#REF!</v>
      </c>
      <c r="I28" s="4" t="e">
        <f>VLOOKUP(A28,Sheet1!A:K,19,0)</f>
        <v>#REF!</v>
      </c>
      <c r="J28" s="4" t="e">
        <f>VLOOKUP(A28,Sheet1!A:K,24,0)</f>
        <v>#REF!</v>
      </c>
      <c r="K28" s="4" t="e">
        <f>VLOOKUP(A28,Sheet1!A:K,29,0)</f>
        <v>#REF!</v>
      </c>
      <c r="L28" s="4" t="e">
        <f>VLOOKUP(A28,Sheet1!A:K,34,0)</f>
        <v>#REF!</v>
      </c>
      <c r="M28" s="4" t="e">
        <f>VLOOKUP(A28,Sheet1!A:K,39,0)</f>
        <v>#REF!</v>
      </c>
      <c r="N28" s="4" t="e">
        <f>VLOOKUP(A28,Sheet1!A:K,44,0)</f>
        <v>#REF!</v>
      </c>
      <c r="O28" s="4" t="e">
        <f>VLOOKUP(A28,Sheet1!A:K,49,0)</f>
        <v>#REF!</v>
      </c>
      <c r="P28" s="4" t="e">
        <f>VLOOKUP(A28,Sheet1!A:K,54,0)</f>
        <v>#REF!</v>
      </c>
      <c r="Q28" s="4" t="e">
        <f>VLOOKUP(A28,Sheet1!A:K,59,0)</f>
        <v>#REF!</v>
      </c>
      <c r="R28" s="4" t="e">
        <f>VLOOKUP(A28,Sheet1!A:K,64,0)</f>
        <v>#REF!</v>
      </c>
      <c r="S28" s="4" t="e">
        <f>VLOOKUP(A28,Sheet1!A:K,69,0)</f>
        <v>#REF!</v>
      </c>
    </row>
    <row r="29" spans="1:19" ht="15.75" x14ac:dyDescent="0.25">
      <c r="A29" s="9">
        <v>10250</v>
      </c>
      <c r="B29" s="5" t="s">
        <v>214</v>
      </c>
      <c r="C29" s="5" t="str">
        <f>VLOOKUP(A29,'Cash Flow'!$A$1:$F$50,5,FALSE)</f>
        <v xml:space="preserve">شركة الخريجى للتجارة و المقاولات </v>
      </c>
      <c r="D29" s="5" t="s">
        <v>60</v>
      </c>
      <c r="E29" s="5" t="s">
        <v>52</v>
      </c>
      <c r="F29" s="9">
        <v>30</v>
      </c>
      <c r="G29" s="9" t="s">
        <v>109</v>
      </c>
      <c r="H29" s="6" t="e">
        <f>VLOOKUP(A29,Sheet1!A:K,14,0)</f>
        <v>#REF!</v>
      </c>
      <c r="I29" s="6" t="e">
        <f>VLOOKUP(A29,Sheet1!A:K,19,0)</f>
        <v>#REF!</v>
      </c>
      <c r="J29" s="6" t="e">
        <f>VLOOKUP(A29,Sheet1!A:K,24,0)</f>
        <v>#REF!</v>
      </c>
      <c r="K29" s="6" t="e">
        <f>VLOOKUP(A29,Sheet1!A:K,29,0)</f>
        <v>#REF!</v>
      </c>
      <c r="L29" s="6" t="e">
        <f>VLOOKUP(A29,Sheet1!A:K,34,0)</f>
        <v>#REF!</v>
      </c>
      <c r="M29" s="6" t="e">
        <f>VLOOKUP(A29,Sheet1!A:K,39,0)</f>
        <v>#REF!</v>
      </c>
      <c r="N29" s="6" t="e">
        <f>VLOOKUP(A29,Sheet1!A:K,44,0)</f>
        <v>#REF!</v>
      </c>
      <c r="O29" s="6" t="e">
        <f>VLOOKUP(A29,Sheet1!A:K,49,0)</f>
        <v>#REF!</v>
      </c>
      <c r="P29" s="6" t="e">
        <f>VLOOKUP(A29,Sheet1!A:K,54,0)</f>
        <v>#REF!</v>
      </c>
      <c r="Q29" s="6" t="e">
        <f>VLOOKUP(A29,Sheet1!A:K,59,0)</f>
        <v>#REF!</v>
      </c>
      <c r="R29" s="6" t="e">
        <f>VLOOKUP(A29,Sheet1!A:K,64,0)</f>
        <v>#REF!</v>
      </c>
      <c r="S29" s="6" t="e">
        <f>VLOOKUP(A29,Sheet1!A:K,69,0)</f>
        <v>#REF!</v>
      </c>
    </row>
    <row r="30" spans="1:19" ht="15.75" x14ac:dyDescent="0.2">
      <c r="A30" s="8">
        <v>10249</v>
      </c>
      <c r="B30" s="3" t="s">
        <v>62</v>
      </c>
      <c r="C30" s="3" t="str">
        <f>VLOOKUP(A30,'Cash Flow'!$A$1:$F$50,5,FALSE)</f>
        <v xml:space="preserve">Orient Construction Company </v>
      </c>
      <c r="D30" s="3" t="s">
        <v>61</v>
      </c>
      <c r="E30" s="3" t="s">
        <v>62</v>
      </c>
      <c r="F30" s="8">
        <v>21</v>
      </c>
      <c r="G30" s="8"/>
      <c r="H30" s="4" t="e">
        <f>VLOOKUP(A30,Sheet1!A:K,14,0)</f>
        <v>#REF!</v>
      </c>
      <c r="I30" s="4" t="e">
        <f>VLOOKUP(A30,Sheet1!A:K,19,0)</f>
        <v>#REF!</v>
      </c>
      <c r="J30" s="4" t="e">
        <f>VLOOKUP(A30,Sheet1!A:K,24,0)</f>
        <v>#REF!</v>
      </c>
      <c r="K30" s="4" t="e">
        <f>VLOOKUP(A30,Sheet1!A:K,29,0)</f>
        <v>#REF!</v>
      </c>
      <c r="L30" s="4" t="e">
        <f>VLOOKUP(A30,Sheet1!A:K,34,0)</f>
        <v>#REF!</v>
      </c>
      <c r="M30" s="4" t="e">
        <f>VLOOKUP(A30,Sheet1!A:K,39,0)</f>
        <v>#REF!</v>
      </c>
      <c r="N30" s="4" t="e">
        <f>VLOOKUP(A30,Sheet1!A:K,44,0)</f>
        <v>#REF!</v>
      </c>
      <c r="O30" s="4" t="e">
        <f>VLOOKUP(A30,Sheet1!A:K,49,0)</f>
        <v>#REF!</v>
      </c>
      <c r="P30" s="4" t="e">
        <f>VLOOKUP(A30,Sheet1!A:K,54,0)</f>
        <v>#REF!</v>
      </c>
      <c r="Q30" s="4" t="e">
        <f>VLOOKUP(A30,Sheet1!A:K,59,0)</f>
        <v>#REF!</v>
      </c>
      <c r="R30" s="4" t="e">
        <f>VLOOKUP(A30,Sheet1!A:K,64,0)</f>
        <v>#REF!</v>
      </c>
      <c r="S30" s="4" t="e">
        <f>VLOOKUP(A30,Sheet1!A:K,69,0)</f>
        <v>#REF!</v>
      </c>
    </row>
    <row r="31" spans="1:19" ht="15.75" x14ac:dyDescent="0.25">
      <c r="A31" s="9">
        <v>10139</v>
      </c>
      <c r="B31" s="5" t="s">
        <v>217</v>
      </c>
      <c r="C31" s="5" t="str">
        <f>VLOOKUP(A31,'Cash Flow'!$A$1:$F$50,5,FALSE)</f>
        <v>الآعمال المدنية المشروع المشترك</v>
      </c>
      <c r="D31" s="5" t="s">
        <v>63</v>
      </c>
      <c r="E31" s="5" t="s">
        <v>64</v>
      </c>
      <c r="F31" s="9">
        <v>45</v>
      </c>
      <c r="G31" s="9" t="s">
        <v>109</v>
      </c>
      <c r="H31" s="6" t="e">
        <f>VLOOKUP(A31,Sheet1!A:K,14,0)</f>
        <v>#REF!</v>
      </c>
      <c r="I31" s="6" t="e">
        <f>VLOOKUP(A31,Sheet1!A:K,19,0)</f>
        <v>#REF!</v>
      </c>
      <c r="J31" s="6" t="e">
        <f>VLOOKUP(A31,Sheet1!A:K,24,0)</f>
        <v>#REF!</v>
      </c>
      <c r="K31" s="6" t="e">
        <f>VLOOKUP(A31,Sheet1!A:K,29,0)</f>
        <v>#REF!</v>
      </c>
      <c r="L31" s="6" t="e">
        <f>VLOOKUP(A31,Sheet1!A:K,34,0)</f>
        <v>#REF!</v>
      </c>
      <c r="M31" s="6" t="e">
        <f>VLOOKUP(A31,Sheet1!A:K,39,0)</f>
        <v>#REF!</v>
      </c>
      <c r="N31" s="6" t="e">
        <f>VLOOKUP(A31,Sheet1!A:K,44,0)</f>
        <v>#REF!</v>
      </c>
      <c r="O31" s="6" t="e">
        <f>VLOOKUP(A31,Sheet1!A:K,49,0)</f>
        <v>#REF!</v>
      </c>
      <c r="P31" s="6" t="e">
        <f>VLOOKUP(A31,Sheet1!A:K,54,0)</f>
        <v>#REF!</v>
      </c>
      <c r="Q31" s="6" t="e">
        <f>VLOOKUP(A31,Sheet1!A:K,59,0)</f>
        <v>#REF!</v>
      </c>
      <c r="R31" s="6" t="e">
        <f>VLOOKUP(A31,Sheet1!A:K,64,0)</f>
        <v>#REF!</v>
      </c>
      <c r="S31" s="6" t="e">
        <f>VLOOKUP(A31,Sheet1!A:K,69,0)</f>
        <v>#REF!</v>
      </c>
    </row>
    <row r="32" spans="1:19" ht="15.75" x14ac:dyDescent="0.2">
      <c r="A32" s="8">
        <v>10190</v>
      </c>
      <c r="B32" s="3" t="s">
        <v>218</v>
      </c>
      <c r="C32" s="3" t="str">
        <f>VLOOKUP(A32,'Cash Flow'!$A$1:$F$50,5,FALSE)</f>
        <v xml:space="preserve"> شركة بايتور السعودية العربية للانشاءات</v>
      </c>
      <c r="D32" s="3" t="s">
        <v>66</v>
      </c>
      <c r="E32" s="3" t="s">
        <v>67</v>
      </c>
      <c r="F32" s="8">
        <v>30</v>
      </c>
      <c r="G32" s="8" t="s">
        <v>109</v>
      </c>
      <c r="H32" s="4" t="e">
        <f>VLOOKUP(A32,Sheet1!A:K,14,0)</f>
        <v>#REF!</v>
      </c>
      <c r="I32" s="4" t="e">
        <f>VLOOKUP(A32,Sheet1!A:K,19,0)</f>
        <v>#REF!</v>
      </c>
      <c r="J32" s="4" t="e">
        <f>VLOOKUP(A32,Sheet1!A:K,24,0)</f>
        <v>#REF!</v>
      </c>
      <c r="K32" s="4" t="e">
        <f>VLOOKUP(A32,Sheet1!A:K,29,0)</f>
        <v>#REF!</v>
      </c>
      <c r="L32" s="4" t="e">
        <f>VLOOKUP(A32,Sheet1!A:K,34,0)</f>
        <v>#REF!</v>
      </c>
      <c r="M32" s="4" t="e">
        <f>VLOOKUP(A32,Sheet1!A:K,39,0)</f>
        <v>#REF!</v>
      </c>
      <c r="N32" s="4" t="e">
        <f>VLOOKUP(A32,Sheet1!A:K,44,0)</f>
        <v>#REF!</v>
      </c>
      <c r="O32" s="4" t="e">
        <f>VLOOKUP(A32,Sheet1!A:K,49,0)</f>
        <v>#REF!</v>
      </c>
      <c r="P32" s="4" t="e">
        <f>VLOOKUP(A32,Sheet1!A:K,54,0)</f>
        <v>#REF!</v>
      </c>
      <c r="Q32" s="4" t="e">
        <f>VLOOKUP(A32,Sheet1!A:K,59,0)</f>
        <v>#REF!</v>
      </c>
      <c r="R32" s="4" t="e">
        <f>VLOOKUP(A32,Sheet1!A:K,64,0)</f>
        <v>#REF!</v>
      </c>
      <c r="S32" s="4" t="e">
        <f>VLOOKUP(A32,Sheet1!A:K,69,0)</f>
        <v>#REF!</v>
      </c>
    </row>
    <row r="33" spans="1:19" ht="15.75" x14ac:dyDescent="0.25">
      <c r="A33" s="9">
        <v>10097</v>
      </c>
      <c r="B33" s="5" t="s">
        <v>219</v>
      </c>
      <c r="C33" s="5" t="str">
        <f>VLOOKUP(A33,'Cash Flow'!$A$1:$F$50,5,FALSE)</f>
        <v>شركة السيف مهندسون ومقاولون</v>
      </c>
      <c r="D33" s="5" t="s">
        <v>69</v>
      </c>
      <c r="E33" s="5" t="s">
        <v>70</v>
      </c>
      <c r="F33" s="9">
        <v>90</v>
      </c>
      <c r="G33" s="9" t="s">
        <v>110</v>
      </c>
      <c r="H33" s="6" t="e">
        <f>VLOOKUP(A33,Sheet1!A:K,14,0)</f>
        <v>#REF!</v>
      </c>
      <c r="I33" s="6" t="e">
        <f>VLOOKUP(A33,Sheet1!A:K,19,0)</f>
        <v>#REF!</v>
      </c>
      <c r="J33" s="6" t="e">
        <f>VLOOKUP(A33,Sheet1!A:K,24,0)</f>
        <v>#REF!</v>
      </c>
      <c r="K33" s="6" t="e">
        <f>VLOOKUP(A33,Sheet1!A:K,29,0)</f>
        <v>#REF!</v>
      </c>
      <c r="L33" s="6" t="e">
        <f>VLOOKUP(A33,Sheet1!A:K,34,0)</f>
        <v>#REF!</v>
      </c>
      <c r="M33" s="6" t="e">
        <f>VLOOKUP(A33,Sheet1!A:K,39,0)</f>
        <v>#REF!</v>
      </c>
      <c r="N33" s="6" t="e">
        <f>VLOOKUP(A33,Sheet1!A:K,44,0)</f>
        <v>#REF!</v>
      </c>
      <c r="O33" s="6" t="e">
        <f>VLOOKUP(A33,Sheet1!A:K,49,0)</f>
        <v>#REF!</v>
      </c>
      <c r="P33" s="6" t="e">
        <f>VLOOKUP(A33,Sheet1!A:K,54,0)</f>
        <v>#REF!</v>
      </c>
      <c r="Q33" s="6" t="e">
        <f>VLOOKUP(A33,Sheet1!A:K,59,0)</f>
        <v>#REF!</v>
      </c>
      <c r="R33" s="6" t="e">
        <f>VLOOKUP(A33,Sheet1!A:K,64,0)</f>
        <v>#REF!</v>
      </c>
      <c r="S33" s="6" t="e">
        <f>VLOOKUP(A33,Sheet1!A:K,69,0)</f>
        <v>#REF!</v>
      </c>
    </row>
    <row r="34" spans="1:19" ht="15.75" x14ac:dyDescent="0.2">
      <c r="A34" s="8">
        <v>10171</v>
      </c>
      <c r="B34" s="3" t="s">
        <v>220</v>
      </c>
      <c r="C34" s="3" t="str">
        <f>VLOOKUP(A34,'Cash Flow'!$A$1:$F$50,5,FALSE)</f>
        <v>شركة الفوزان للتجارة و المقاولات العامة</v>
      </c>
      <c r="D34" s="3" t="s">
        <v>72</v>
      </c>
      <c r="E34" s="3" t="s">
        <v>73</v>
      </c>
      <c r="F34" s="8">
        <v>30</v>
      </c>
      <c r="G34" s="8"/>
      <c r="H34" s="4" t="e">
        <f>VLOOKUP(A34,Sheet1!A:K,14,0)</f>
        <v>#REF!</v>
      </c>
      <c r="I34" s="4" t="e">
        <f>VLOOKUP(A34,Sheet1!A:K,19,0)</f>
        <v>#REF!</v>
      </c>
      <c r="J34" s="4" t="e">
        <f>VLOOKUP(A34,Sheet1!A:K,24,0)</f>
        <v>#REF!</v>
      </c>
      <c r="K34" s="4" t="e">
        <f>VLOOKUP(A34,Sheet1!A:K,29,0)</f>
        <v>#REF!</v>
      </c>
      <c r="L34" s="4" t="e">
        <f>VLOOKUP(A34,Sheet1!A:K,34,0)</f>
        <v>#REF!</v>
      </c>
      <c r="M34" s="4" t="e">
        <f>VLOOKUP(A34,Sheet1!A:K,39,0)</f>
        <v>#REF!</v>
      </c>
      <c r="N34" s="4" t="e">
        <f>VLOOKUP(A34,Sheet1!A:K,44,0)</f>
        <v>#REF!</v>
      </c>
      <c r="O34" s="4" t="e">
        <f>VLOOKUP(A34,Sheet1!A:K,49,0)</f>
        <v>#REF!</v>
      </c>
      <c r="P34" s="4" t="e">
        <f>VLOOKUP(A34,Sheet1!A:K,54,0)</f>
        <v>#REF!</v>
      </c>
      <c r="Q34" s="4" t="e">
        <f>VLOOKUP(A34,Sheet1!A:K,59,0)</f>
        <v>#REF!</v>
      </c>
      <c r="R34" s="4" t="e">
        <f>VLOOKUP(A34,Sheet1!A:K,64,0)</f>
        <v>#REF!</v>
      </c>
      <c r="S34" s="4" t="e">
        <f>VLOOKUP(A34,Sheet1!A:K,69,0)</f>
        <v>#REF!</v>
      </c>
    </row>
    <row r="35" spans="1:19" ht="15.75" x14ac:dyDescent="0.25">
      <c r="A35" s="9">
        <v>10233</v>
      </c>
      <c r="B35" s="5" t="s">
        <v>221</v>
      </c>
      <c r="C35" s="5" t="str">
        <f>VLOOKUP(A35,'Cash Flow'!$A$1:$F$50,5,FALSE)</f>
        <v>شركة وسائل التعمير للمقاولات</v>
      </c>
      <c r="D35" s="5" t="s">
        <v>74</v>
      </c>
      <c r="E35" s="5" t="s">
        <v>75</v>
      </c>
      <c r="F35" s="9">
        <v>15</v>
      </c>
      <c r="G35" s="9" t="s">
        <v>109</v>
      </c>
      <c r="H35" s="6" t="e">
        <f>VLOOKUP(A35,Sheet1!A:K,14,0)</f>
        <v>#REF!</v>
      </c>
      <c r="I35" s="6" t="e">
        <f>VLOOKUP(A35,Sheet1!A:K,19,0)</f>
        <v>#REF!</v>
      </c>
      <c r="J35" s="6" t="e">
        <f>VLOOKUP(A35,Sheet1!A:K,24,0)</f>
        <v>#REF!</v>
      </c>
      <c r="K35" s="6" t="e">
        <f>VLOOKUP(A35,Sheet1!A:K,29,0)</f>
        <v>#REF!</v>
      </c>
      <c r="L35" s="6" t="e">
        <f>VLOOKUP(A35,Sheet1!A:K,34,0)</f>
        <v>#REF!</v>
      </c>
      <c r="M35" s="6" t="e">
        <f>VLOOKUP(A35,Sheet1!A:K,39,0)</f>
        <v>#REF!</v>
      </c>
      <c r="N35" s="6" t="e">
        <f>VLOOKUP(A35,Sheet1!A:K,44,0)</f>
        <v>#REF!</v>
      </c>
      <c r="O35" s="6" t="e">
        <f>VLOOKUP(A35,Sheet1!A:K,49,0)</f>
        <v>#REF!</v>
      </c>
      <c r="P35" s="6" t="e">
        <f>VLOOKUP(A35,Sheet1!A:K,54,0)</f>
        <v>#REF!</v>
      </c>
      <c r="Q35" s="6" t="e">
        <f>VLOOKUP(A35,Sheet1!A:K,59,0)</f>
        <v>#REF!</v>
      </c>
      <c r="R35" s="6" t="e">
        <f>VLOOKUP(A35,Sheet1!A:K,64,0)</f>
        <v>#REF!</v>
      </c>
      <c r="S35" s="6" t="e">
        <f>VLOOKUP(A35,Sheet1!A:K,69,0)</f>
        <v>#REF!</v>
      </c>
    </row>
    <row r="36" spans="1:19" ht="15.75" x14ac:dyDescent="0.2">
      <c r="A36" s="8">
        <v>10222</v>
      </c>
      <c r="B36" s="3" t="s">
        <v>222</v>
      </c>
      <c r="C36" s="3" t="str">
        <f>VLOOKUP(A36,'Cash Flow'!$A$1:$F$50,5,FALSE)</f>
        <v xml:space="preserve"> شركة المواطن الدولية </v>
      </c>
      <c r="D36" s="3" t="s">
        <v>76</v>
      </c>
      <c r="E36" s="3" t="s">
        <v>77</v>
      </c>
      <c r="F36" s="8">
        <v>15</v>
      </c>
      <c r="G36" s="8" t="s">
        <v>109</v>
      </c>
      <c r="H36" s="4" t="e">
        <f>VLOOKUP(A36,Sheet1!A:K,14,0)</f>
        <v>#REF!</v>
      </c>
      <c r="I36" s="4" t="e">
        <f>VLOOKUP(A36,Sheet1!A:K,19,0)</f>
        <v>#REF!</v>
      </c>
      <c r="J36" s="4" t="e">
        <f>VLOOKUP(A36,Sheet1!A:K,24,0)</f>
        <v>#REF!</v>
      </c>
      <c r="K36" s="4" t="e">
        <f>VLOOKUP(A36,Sheet1!A:K,29,0)</f>
        <v>#REF!</v>
      </c>
      <c r="L36" s="4" t="e">
        <f>VLOOKUP(A36,Sheet1!A:K,34,0)</f>
        <v>#REF!</v>
      </c>
      <c r="M36" s="4" t="e">
        <f>VLOOKUP(A36,Sheet1!A:K,39,0)</f>
        <v>#REF!</v>
      </c>
      <c r="N36" s="4" t="e">
        <f>VLOOKUP(A36,Sheet1!A:K,44,0)</f>
        <v>#REF!</v>
      </c>
      <c r="O36" s="4" t="e">
        <f>VLOOKUP(A36,Sheet1!A:K,49,0)</f>
        <v>#REF!</v>
      </c>
      <c r="P36" s="4" t="e">
        <f>VLOOKUP(A36,Sheet1!A:K,54,0)</f>
        <v>#REF!</v>
      </c>
      <c r="Q36" s="4" t="e">
        <f>VLOOKUP(A36,Sheet1!A:K,59,0)</f>
        <v>#REF!</v>
      </c>
      <c r="R36" s="4" t="e">
        <f>VLOOKUP(A36,Sheet1!A:K,64,0)</f>
        <v>#REF!</v>
      </c>
      <c r="S36" s="4" t="e">
        <f>VLOOKUP(A36,Sheet1!A:K,69,0)</f>
        <v>#REF!</v>
      </c>
    </row>
    <row r="37" spans="1:19" ht="15.75" x14ac:dyDescent="0.25">
      <c r="A37" s="9">
        <v>10230</v>
      </c>
      <c r="B37" s="5" t="s">
        <v>223</v>
      </c>
      <c r="C37" s="5" t="str">
        <f>VLOOKUP(A37,'Cash Flow'!$A$1:$F$50,5,FALSE)</f>
        <v>شركة التعفف للأعمال الكهربائية</v>
      </c>
      <c r="D37" s="5" t="s">
        <v>78</v>
      </c>
      <c r="E37" s="5" t="s">
        <v>79</v>
      </c>
      <c r="F37" s="9" t="s">
        <v>116</v>
      </c>
      <c r="G37" s="9"/>
      <c r="H37" s="6" t="e">
        <f>VLOOKUP(A37,Sheet1!A:K,14,0)</f>
        <v>#REF!</v>
      </c>
      <c r="I37" s="6" t="e">
        <f>VLOOKUP(A37,Sheet1!A:K,19,0)</f>
        <v>#REF!</v>
      </c>
      <c r="J37" s="6" t="e">
        <f>VLOOKUP(A37,Sheet1!A:K,24,0)</f>
        <v>#REF!</v>
      </c>
      <c r="K37" s="6" t="e">
        <f>VLOOKUP(A37,Sheet1!A:K,29,0)</f>
        <v>#REF!</v>
      </c>
      <c r="L37" s="6" t="e">
        <f>VLOOKUP(A37,Sheet1!A:K,34,0)</f>
        <v>#REF!</v>
      </c>
      <c r="M37" s="6" t="e">
        <f>VLOOKUP(A37,Sheet1!A:K,39,0)</f>
        <v>#REF!</v>
      </c>
      <c r="N37" s="6" t="e">
        <f>VLOOKUP(A37,Sheet1!A:K,44,0)</f>
        <v>#REF!</v>
      </c>
      <c r="O37" s="6" t="e">
        <f>VLOOKUP(A37,Sheet1!A:K,49,0)</f>
        <v>#REF!</v>
      </c>
      <c r="P37" s="6" t="e">
        <f>VLOOKUP(A37,Sheet1!A:K,54,0)</f>
        <v>#REF!</v>
      </c>
      <c r="Q37" s="6" t="e">
        <f>VLOOKUP(A37,Sheet1!A:K,59,0)</f>
        <v>#REF!</v>
      </c>
      <c r="R37" s="6" t="e">
        <f>VLOOKUP(A37,Sheet1!A:K,64,0)</f>
        <v>#REF!</v>
      </c>
      <c r="S37" s="6" t="e">
        <f>VLOOKUP(A37,Sheet1!A:K,69,0)</f>
        <v>#REF!</v>
      </c>
    </row>
    <row r="38" spans="1:19" ht="15.75" x14ac:dyDescent="0.2">
      <c r="A38" s="8" t="s">
        <v>80</v>
      </c>
      <c r="B38" s="3" t="s">
        <v>81</v>
      </c>
      <c r="C38" s="3" t="str">
        <f>VLOOKUP(A38,'Cash Flow'!$A$1:$F$50,5,FALSE)</f>
        <v>ACC</v>
      </c>
      <c r="D38" s="3" t="s">
        <v>80</v>
      </c>
      <c r="E38" s="3" t="s">
        <v>81</v>
      </c>
      <c r="F38" s="8" t="s">
        <v>116</v>
      </c>
      <c r="G38" s="8"/>
      <c r="H38" s="4" t="e">
        <f>VLOOKUP(A38,Sheet1!A:K,14,0)</f>
        <v>#REF!</v>
      </c>
      <c r="I38" s="4" t="e">
        <f>VLOOKUP(A38,Sheet1!A:K,19,0)</f>
        <v>#REF!</v>
      </c>
      <c r="J38" s="4" t="e">
        <f>VLOOKUP(A38,Sheet1!A:K,24,0)</f>
        <v>#REF!</v>
      </c>
      <c r="K38" s="4" t="e">
        <f>VLOOKUP(A38,Sheet1!A:K,29,0)</f>
        <v>#REF!</v>
      </c>
      <c r="L38" s="4" t="e">
        <f>VLOOKUP(A38,Sheet1!A:K,34,0)</f>
        <v>#REF!</v>
      </c>
      <c r="M38" s="4" t="e">
        <f>VLOOKUP(A38,Sheet1!A:K,39,0)</f>
        <v>#REF!</v>
      </c>
      <c r="N38" s="4" t="e">
        <f>VLOOKUP(A38,Sheet1!A:K,44,0)</f>
        <v>#REF!</v>
      </c>
      <c r="O38" s="4" t="e">
        <f>VLOOKUP(A38,Sheet1!A:K,49,0)</f>
        <v>#REF!</v>
      </c>
      <c r="P38" s="4" t="e">
        <f>VLOOKUP(A38,Sheet1!A:K,54,0)</f>
        <v>#REF!</v>
      </c>
      <c r="Q38" s="4" t="e">
        <f>VLOOKUP(A38,Sheet1!A:K,59,0)</f>
        <v>#REF!</v>
      </c>
      <c r="R38" s="4" t="e">
        <f>VLOOKUP(A38,Sheet1!A:K,64,0)</f>
        <v>#REF!</v>
      </c>
      <c r="S38" s="4" t="e">
        <f>VLOOKUP(A38,Sheet1!A:K,69,0)</f>
        <v>#REF!</v>
      </c>
    </row>
    <row r="39" spans="1:19" ht="15.75" x14ac:dyDescent="0.25">
      <c r="A39" s="9">
        <v>10179</v>
      </c>
      <c r="B39" s="5" t="s">
        <v>224</v>
      </c>
      <c r="C39" s="5" t="str">
        <f>VLOOKUP(A39,'Cash Flow'!$A$1:$F$50,5,FALSE)</f>
        <v>شركة مجموعة الحقيط</v>
      </c>
      <c r="D39" s="5" t="s">
        <v>82</v>
      </c>
      <c r="E39" s="5" t="s">
        <v>83</v>
      </c>
      <c r="F39" s="9" t="s">
        <v>116</v>
      </c>
      <c r="G39" s="9"/>
      <c r="H39" s="6" t="e">
        <f>VLOOKUP(A39,Sheet1!A:K,14,0)</f>
        <v>#REF!</v>
      </c>
      <c r="I39" s="6" t="e">
        <f>VLOOKUP(A39,Sheet1!A:K,19,0)</f>
        <v>#REF!</v>
      </c>
      <c r="J39" s="6" t="e">
        <f>VLOOKUP(A39,Sheet1!A:K,24,0)</f>
        <v>#REF!</v>
      </c>
      <c r="K39" s="6" t="e">
        <f>VLOOKUP(A39,Sheet1!A:K,29,0)</f>
        <v>#REF!</v>
      </c>
      <c r="L39" s="6" t="e">
        <f>VLOOKUP(A39,Sheet1!A:K,34,0)</f>
        <v>#REF!</v>
      </c>
      <c r="M39" s="6" t="e">
        <f>VLOOKUP(A39,Sheet1!A:K,39,0)</f>
        <v>#REF!</v>
      </c>
      <c r="N39" s="6" t="e">
        <f>VLOOKUP(A39,Sheet1!A:K,44,0)</f>
        <v>#REF!</v>
      </c>
      <c r="O39" s="6" t="e">
        <f>VLOOKUP(A39,Sheet1!A:K,49,0)</f>
        <v>#REF!</v>
      </c>
      <c r="P39" s="6" t="e">
        <f>VLOOKUP(A39,Sheet1!A:K,54,0)</f>
        <v>#REF!</v>
      </c>
      <c r="Q39" s="6" t="e">
        <f>VLOOKUP(A39,Sheet1!A:K,59,0)</f>
        <v>#REF!</v>
      </c>
      <c r="R39" s="6" t="e">
        <f>VLOOKUP(A39,Sheet1!A:K,64,0)</f>
        <v>#REF!</v>
      </c>
      <c r="S39" s="6" t="e">
        <f>VLOOKUP(A39,Sheet1!A:K,69,0)</f>
        <v>#REF!</v>
      </c>
    </row>
    <row r="40" spans="1:19" ht="15.75" x14ac:dyDescent="0.2">
      <c r="A40" s="8">
        <v>10183</v>
      </c>
      <c r="B40" s="3" t="s">
        <v>225</v>
      </c>
      <c r="C40" s="3" t="str">
        <f>VLOOKUP(A40,'Cash Flow'!$A$1:$F$50,5,FALSE)</f>
        <v xml:space="preserve"> شركة الكفاح للمقاولات العامة</v>
      </c>
      <c r="D40" s="3" t="s">
        <v>85</v>
      </c>
      <c r="E40" s="3" t="s">
        <v>86</v>
      </c>
      <c r="F40" s="8" t="s">
        <v>116</v>
      </c>
      <c r="G40" s="8"/>
      <c r="H40" s="4" t="e">
        <f>VLOOKUP(A40,Sheet1!A:K,14,0)</f>
        <v>#REF!</v>
      </c>
      <c r="I40" s="4" t="e">
        <f>VLOOKUP(A40,Sheet1!A:K,19,0)</f>
        <v>#REF!</v>
      </c>
      <c r="J40" s="4" t="e">
        <f>VLOOKUP(A40,Sheet1!A:K,24,0)</f>
        <v>#REF!</v>
      </c>
      <c r="K40" s="4" t="e">
        <f>VLOOKUP(A40,Sheet1!A:K,29,0)</f>
        <v>#REF!</v>
      </c>
      <c r="L40" s="4" t="e">
        <f>VLOOKUP(A40,Sheet1!A:K,34,0)</f>
        <v>#REF!</v>
      </c>
      <c r="M40" s="4" t="e">
        <f>VLOOKUP(A40,Sheet1!A:K,39,0)</f>
        <v>#REF!</v>
      </c>
      <c r="N40" s="4" t="e">
        <f>VLOOKUP(A40,Sheet1!A:K,44,0)</f>
        <v>#REF!</v>
      </c>
      <c r="O40" s="4" t="e">
        <f>VLOOKUP(A40,Sheet1!A:K,49,0)</f>
        <v>#REF!</v>
      </c>
      <c r="P40" s="4" t="e">
        <f>VLOOKUP(A40,Sheet1!A:K,54,0)</f>
        <v>#REF!</v>
      </c>
      <c r="Q40" s="4" t="e">
        <f>VLOOKUP(A40,Sheet1!A:K,59,0)</f>
        <v>#REF!</v>
      </c>
      <c r="R40" s="4" t="e">
        <f>VLOOKUP(A40,Sheet1!A:K,64,0)</f>
        <v>#REF!</v>
      </c>
      <c r="S40" s="4" t="e">
        <f>VLOOKUP(A40,Sheet1!A:K,69,0)</f>
        <v>#REF!</v>
      </c>
    </row>
    <row r="41" spans="1:19" ht="15.75" x14ac:dyDescent="0.25">
      <c r="A41" s="9">
        <v>10156</v>
      </c>
      <c r="B41" s="5" t="s">
        <v>226</v>
      </c>
      <c r="C41" s="5" t="str">
        <f>VLOOKUP(A41,'Cash Flow'!$A$1:$F$50,5,FALSE)</f>
        <v>شركة رضايات المحدودة - قسم الانشاءات والصيانة</v>
      </c>
      <c r="D41" s="5" t="s">
        <v>87</v>
      </c>
      <c r="E41" s="5" t="s">
        <v>88</v>
      </c>
      <c r="F41" s="9" t="s">
        <v>116</v>
      </c>
      <c r="G41" s="9"/>
      <c r="H41" s="6" t="e">
        <f>VLOOKUP(A41,Sheet1!A:K,14,0)</f>
        <v>#REF!</v>
      </c>
      <c r="I41" s="6" t="e">
        <f>VLOOKUP(A41,Sheet1!A:K,19,0)</f>
        <v>#REF!</v>
      </c>
      <c r="J41" s="6" t="e">
        <f>VLOOKUP(A41,Sheet1!A:K,24,0)</f>
        <v>#REF!</v>
      </c>
      <c r="K41" s="6" t="e">
        <f>VLOOKUP(A41,Sheet1!A:K,29,0)</f>
        <v>#REF!</v>
      </c>
      <c r="L41" s="6" t="e">
        <f>VLOOKUP(A41,Sheet1!A:K,34,0)</f>
        <v>#REF!</v>
      </c>
      <c r="M41" s="6" t="e">
        <f>VLOOKUP(A41,Sheet1!A:K,39,0)</f>
        <v>#REF!</v>
      </c>
      <c r="N41" s="6" t="e">
        <f>VLOOKUP(A41,Sheet1!A:K,44,0)</f>
        <v>#REF!</v>
      </c>
      <c r="O41" s="6" t="e">
        <f>VLOOKUP(A41,Sheet1!A:K,49,0)</f>
        <v>#REF!</v>
      </c>
      <c r="P41" s="6" t="e">
        <f>VLOOKUP(A41,Sheet1!A:K,54,0)</f>
        <v>#REF!</v>
      </c>
      <c r="Q41" s="6" t="e">
        <f>VLOOKUP(A41,Sheet1!A:K,59,0)</f>
        <v>#REF!</v>
      </c>
      <c r="R41" s="6" t="e">
        <f>VLOOKUP(A41,Sheet1!A:K,64,0)</f>
        <v>#REF!</v>
      </c>
      <c r="S41" s="6" t="e">
        <f>VLOOKUP(A41,Sheet1!A:K,69,0)</f>
        <v>#REF!</v>
      </c>
    </row>
    <row r="42" spans="1:19" ht="15.75" x14ac:dyDescent="0.2">
      <c r="A42" s="8">
        <v>10147</v>
      </c>
      <c r="B42" s="3" t="s">
        <v>227</v>
      </c>
      <c r="C42" s="3" t="str">
        <f>VLOOKUP(A42,'Cash Flow'!$A$1:$F$50,5,FALSE)</f>
        <v>شركة ازميل للمقاولات العامة</v>
      </c>
      <c r="D42" s="3" t="s">
        <v>89</v>
      </c>
      <c r="E42" s="3" t="s">
        <v>90</v>
      </c>
      <c r="F42" s="8">
        <v>30</v>
      </c>
      <c r="G42" s="8" t="s">
        <v>109</v>
      </c>
      <c r="H42" s="4" t="e">
        <f>VLOOKUP(A42,Sheet1!A:K,14,0)</f>
        <v>#REF!</v>
      </c>
      <c r="I42" s="4" t="e">
        <f>VLOOKUP(A42,Sheet1!A:K,19,0)</f>
        <v>#REF!</v>
      </c>
      <c r="J42" s="4" t="e">
        <f>VLOOKUP(A42,Sheet1!A:K,24,0)</f>
        <v>#REF!</v>
      </c>
      <c r="K42" s="4" t="e">
        <f>VLOOKUP(A42,Sheet1!A:K,29,0)</f>
        <v>#REF!</v>
      </c>
      <c r="L42" s="4" t="e">
        <f>VLOOKUP(A42,Sheet1!A:K,34,0)</f>
        <v>#REF!</v>
      </c>
      <c r="M42" s="4" t="e">
        <f>VLOOKUP(A42,Sheet1!A:K,39,0)</f>
        <v>#REF!</v>
      </c>
      <c r="N42" s="4" t="e">
        <f>VLOOKUP(A42,Sheet1!A:K,44,0)</f>
        <v>#REF!</v>
      </c>
      <c r="O42" s="4" t="e">
        <f>VLOOKUP(A42,Sheet1!A:K,49,0)</f>
        <v>#REF!</v>
      </c>
      <c r="P42" s="4" t="e">
        <f>VLOOKUP(A42,Sheet1!A:K,54,0)</f>
        <v>#REF!</v>
      </c>
      <c r="Q42" s="4" t="e">
        <f>VLOOKUP(A42,Sheet1!A:K,59,0)</f>
        <v>#REF!</v>
      </c>
      <c r="R42" s="4" t="e">
        <f>VLOOKUP(A42,Sheet1!A:K,64,0)</f>
        <v>#REF!</v>
      </c>
      <c r="S42" s="4" t="e">
        <f>VLOOKUP(A42,Sheet1!A:K,69,0)</f>
        <v>#REF!</v>
      </c>
    </row>
    <row r="43" spans="1:19" ht="15.75" x14ac:dyDescent="0.25">
      <c r="A43" s="9">
        <v>10168</v>
      </c>
      <c r="B43" s="5" t="s">
        <v>228</v>
      </c>
      <c r="C43" s="5" t="str">
        <f>VLOOKUP(A43,'Cash Flow'!$A$1:$F$50,5,FALSE)</f>
        <v>شركة الخنينى العالمية</v>
      </c>
      <c r="D43" s="5" t="s">
        <v>91</v>
      </c>
      <c r="E43" s="5" t="s">
        <v>92</v>
      </c>
      <c r="F43" s="9" t="s">
        <v>116</v>
      </c>
      <c r="G43" s="9"/>
      <c r="H43" s="6" t="e">
        <f>VLOOKUP(A43,Sheet1!A:K,14,0)</f>
        <v>#REF!</v>
      </c>
      <c r="I43" s="6" t="e">
        <f>VLOOKUP(A43,Sheet1!A:K,19,0)</f>
        <v>#REF!</v>
      </c>
      <c r="J43" s="6" t="e">
        <f>VLOOKUP(A43,Sheet1!A:K,24,0)</f>
        <v>#REF!</v>
      </c>
      <c r="K43" s="6" t="e">
        <f>VLOOKUP(A43,Sheet1!A:K,29,0)</f>
        <v>#REF!</v>
      </c>
      <c r="L43" s="6" t="e">
        <f>VLOOKUP(A43,Sheet1!A:K,34,0)</f>
        <v>#REF!</v>
      </c>
      <c r="M43" s="6" t="e">
        <f>VLOOKUP(A43,Sheet1!A:K,39,0)</f>
        <v>#REF!</v>
      </c>
      <c r="N43" s="6" t="e">
        <f>VLOOKUP(A43,Sheet1!A:K,44,0)</f>
        <v>#REF!</v>
      </c>
      <c r="O43" s="6" t="e">
        <f>VLOOKUP(A43,Sheet1!A:K,49,0)</f>
        <v>#REF!</v>
      </c>
      <c r="P43" s="6" t="e">
        <f>VLOOKUP(A43,Sheet1!A:K,54,0)</f>
        <v>#REF!</v>
      </c>
      <c r="Q43" s="6" t="e">
        <f>VLOOKUP(A43,Sheet1!A:K,59,0)</f>
        <v>#REF!</v>
      </c>
      <c r="R43" s="6" t="e">
        <f>VLOOKUP(A43,Sheet1!A:K,64,0)</f>
        <v>#REF!</v>
      </c>
      <c r="S43" s="6" t="e">
        <f>VLOOKUP(A43,Sheet1!A:K,69,0)</f>
        <v>#REF!</v>
      </c>
    </row>
    <row r="44" spans="1:19" ht="15.75" x14ac:dyDescent="0.2">
      <c r="A44" s="8">
        <v>10208</v>
      </c>
      <c r="B44" s="3" t="s">
        <v>209</v>
      </c>
      <c r="C44" s="3" t="str">
        <f>VLOOKUP(A44,'Cash Flow'!$A$1:$F$50,5,FALSE)</f>
        <v>شركة الراشد للتجارة والمقاولات</v>
      </c>
      <c r="D44" s="3" t="s">
        <v>93</v>
      </c>
      <c r="E44" s="3" t="s">
        <v>21</v>
      </c>
      <c r="F44" s="8" t="s">
        <v>116</v>
      </c>
      <c r="G44" s="8"/>
      <c r="H44" s="4" t="e">
        <f>VLOOKUP(A44,Sheet1!A:K,14,0)</f>
        <v>#REF!</v>
      </c>
      <c r="I44" s="4" t="e">
        <f>VLOOKUP(A44,Sheet1!A:K,19,0)</f>
        <v>#REF!</v>
      </c>
      <c r="J44" s="4" t="e">
        <f>VLOOKUP(A44,Sheet1!A:K,24,0)</f>
        <v>#REF!</v>
      </c>
      <c r="K44" s="4" t="e">
        <f>VLOOKUP(A44,Sheet1!A:K,29,0)</f>
        <v>#REF!</v>
      </c>
      <c r="L44" s="4" t="e">
        <f>VLOOKUP(A44,Sheet1!A:K,34,0)</f>
        <v>#REF!</v>
      </c>
      <c r="M44" s="4" t="e">
        <f>VLOOKUP(A44,Sheet1!A:K,39,0)</f>
        <v>#REF!</v>
      </c>
      <c r="N44" s="4" t="e">
        <f>VLOOKUP(A44,Sheet1!A:K,44,0)</f>
        <v>#REF!</v>
      </c>
      <c r="O44" s="4" t="e">
        <f>VLOOKUP(A44,Sheet1!A:K,49,0)</f>
        <v>#REF!</v>
      </c>
      <c r="P44" s="4" t="e">
        <f>VLOOKUP(A44,Sheet1!A:K,54,0)</f>
        <v>#REF!</v>
      </c>
      <c r="Q44" s="4" t="e">
        <f>VLOOKUP(A44,Sheet1!A:K,59,0)</f>
        <v>#REF!</v>
      </c>
      <c r="R44" s="4" t="e">
        <f>VLOOKUP(A44,Sheet1!A:K,64,0)</f>
        <v>#REF!</v>
      </c>
      <c r="S44" s="4" t="e">
        <f>VLOOKUP(A44,Sheet1!A:K,69,0)</f>
        <v>#REF!</v>
      </c>
    </row>
    <row r="45" spans="1:19" ht="15.75" x14ac:dyDescent="0.25">
      <c r="A45" s="9" t="s">
        <v>94</v>
      </c>
      <c r="B45" s="5" t="s">
        <v>94</v>
      </c>
      <c r="C45" s="5" t="str">
        <f>VLOOKUP(A45,'Cash Flow'!$A$1:$F$50,5,FALSE)</f>
        <v>KINGDOM GATE TOWER</v>
      </c>
      <c r="D45" s="5" t="s">
        <v>94</v>
      </c>
      <c r="E45" s="5"/>
      <c r="F45" s="9" t="s">
        <v>116</v>
      </c>
      <c r="G45" s="9"/>
      <c r="H45" s="6" t="e">
        <f>VLOOKUP(A45,Sheet1!A:K,14,0)</f>
        <v>#REF!</v>
      </c>
      <c r="I45" s="6" t="e">
        <f>VLOOKUP(A45,Sheet1!A:K,19,0)</f>
        <v>#REF!</v>
      </c>
      <c r="J45" s="6" t="e">
        <f>VLOOKUP(A45,Sheet1!A:K,24,0)</f>
        <v>#REF!</v>
      </c>
      <c r="K45" s="6" t="e">
        <f>VLOOKUP(A45,Sheet1!A:K,29,0)</f>
        <v>#REF!</v>
      </c>
      <c r="L45" s="6" t="e">
        <f>VLOOKUP(A45,Sheet1!A:K,34,0)</f>
        <v>#REF!</v>
      </c>
      <c r="M45" s="6" t="e">
        <f>VLOOKUP(A45,Sheet1!A:K,39,0)</f>
        <v>#REF!</v>
      </c>
      <c r="N45" s="6" t="e">
        <f>VLOOKUP(A45,Sheet1!A:K,44,0)</f>
        <v>#REF!</v>
      </c>
      <c r="O45" s="6" t="e">
        <f>VLOOKUP(A45,Sheet1!A:K,49,0)</f>
        <v>#REF!</v>
      </c>
      <c r="P45" s="6" t="e">
        <f>VLOOKUP(A45,Sheet1!A:K,54,0)</f>
        <v>#REF!</v>
      </c>
      <c r="Q45" s="6" t="e">
        <f>VLOOKUP(A45,Sheet1!A:K,59,0)</f>
        <v>#REF!</v>
      </c>
      <c r="R45" s="6" t="e">
        <f>VLOOKUP(A45,Sheet1!A:K,64,0)</f>
        <v>#REF!</v>
      </c>
      <c r="S45" s="6" t="e">
        <f>VLOOKUP(A45,Sheet1!A:K,69,0)</f>
        <v>#REF!</v>
      </c>
    </row>
    <row r="46" spans="1:19" ht="15.75" x14ac:dyDescent="0.2">
      <c r="A46" s="8">
        <v>10248</v>
      </c>
      <c r="B46" s="3" t="s">
        <v>208</v>
      </c>
      <c r="C46" s="3" t="str">
        <f>VLOOKUP(A46,'Cash Flow'!$A$1:$F$50,5,FALSE)</f>
        <v>شركة بى اى سى العربية المحدودة</v>
      </c>
      <c r="D46" s="3" t="s">
        <v>95</v>
      </c>
      <c r="E46" s="3" t="s">
        <v>17</v>
      </c>
      <c r="F46" s="8">
        <v>30</v>
      </c>
      <c r="G46" s="8" t="s">
        <v>109</v>
      </c>
      <c r="H46" s="4" t="e">
        <f>VLOOKUP(A46,Sheet1!A:K,14,0)</f>
        <v>#REF!</v>
      </c>
      <c r="I46" s="4" t="e">
        <f>VLOOKUP(A46,Sheet1!A:K,19,0)</f>
        <v>#REF!</v>
      </c>
      <c r="J46" s="4" t="e">
        <f>VLOOKUP(A46,Sheet1!A:K,24,0)</f>
        <v>#REF!</v>
      </c>
      <c r="K46" s="4" t="e">
        <f>VLOOKUP(A46,Sheet1!A:K,29,0)</f>
        <v>#REF!</v>
      </c>
      <c r="L46" s="4" t="e">
        <f>VLOOKUP(A46,Sheet1!A:K,34,0)</f>
        <v>#REF!</v>
      </c>
      <c r="M46" s="4" t="e">
        <f>VLOOKUP(A46,Sheet1!A:K,39,0)</f>
        <v>#REF!</v>
      </c>
      <c r="N46" s="4" t="e">
        <f>VLOOKUP(A46,Sheet1!A:K,44,0)</f>
        <v>#REF!</v>
      </c>
      <c r="O46" s="4" t="e">
        <f>VLOOKUP(A46,Sheet1!A:K,49,0)</f>
        <v>#REF!</v>
      </c>
      <c r="P46" s="4" t="e">
        <f>VLOOKUP(A46,Sheet1!A:K,54,0)</f>
        <v>#REF!</v>
      </c>
      <c r="Q46" s="4" t="e">
        <f>VLOOKUP(A46,Sheet1!A:K,59,0)</f>
        <v>#REF!</v>
      </c>
      <c r="R46" s="4" t="e">
        <f>VLOOKUP(A46,Sheet1!A:K,64,0)</f>
        <v>#REF!</v>
      </c>
      <c r="S46" s="4" t="e">
        <f>VLOOKUP(A46,Sheet1!A:K,69,0)</f>
        <v>#REF!</v>
      </c>
    </row>
    <row r="47" spans="1:19" ht="15.75" x14ac:dyDescent="0.25">
      <c r="A47" s="9">
        <v>10229</v>
      </c>
      <c r="B47" s="5" t="s">
        <v>218</v>
      </c>
      <c r="C47" s="5" t="str">
        <f>VLOOKUP(A47,'Cash Flow'!$A$1:$F$50,5,FALSE)</f>
        <v xml:space="preserve"> شركة بايتور السعودية العربية للانشاءات</v>
      </c>
      <c r="D47" s="5" t="s">
        <v>97</v>
      </c>
      <c r="E47" s="5" t="s">
        <v>98</v>
      </c>
      <c r="F47" s="9" t="s">
        <v>116</v>
      </c>
      <c r="G47" s="9"/>
      <c r="H47" s="6" t="e">
        <f>VLOOKUP(A47,Sheet1!A:K,14,0)</f>
        <v>#REF!</v>
      </c>
      <c r="I47" s="6" t="e">
        <f>VLOOKUP(A47,Sheet1!A:K,19,0)</f>
        <v>#REF!</v>
      </c>
      <c r="J47" s="6" t="e">
        <f>VLOOKUP(A47,Sheet1!A:K,24,0)</f>
        <v>#REF!</v>
      </c>
      <c r="K47" s="6" t="e">
        <f>VLOOKUP(A47,Sheet1!A:K,29,0)</f>
        <v>#REF!</v>
      </c>
      <c r="L47" s="6" t="e">
        <f>VLOOKUP(A47,Sheet1!A:K,34,0)</f>
        <v>#REF!</v>
      </c>
      <c r="M47" s="6" t="e">
        <f>VLOOKUP(A47,Sheet1!A:K,39,0)</f>
        <v>#REF!</v>
      </c>
      <c r="N47" s="6" t="e">
        <f>VLOOKUP(A47,Sheet1!A:K,44,0)</f>
        <v>#REF!</v>
      </c>
      <c r="O47" s="6" t="e">
        <f>VLOOKUP(A47,Sheet1!A:K,49,0)</f>
        <v>#REF!</v>
      </c>
      <c r="P47" s="6" t="e">
        <f>VLOOKUP(A47,Sheet1!A:K,54,0)</f>
        <v>#REF!</v>
      </c>
      <c r="Q47" s="6" t="e">
        <f>VLOOKUP(A47,Sheet1!A:K,59,0)</f>
        <v>#REF!</v>
      </c>
      <c r="R47" s="6" t="e">
        <f>VLOOKUP(A47,Sheet1!A:K,64,0)</f>
        <v>#REF!</v>
      </c>
      <c r="S47" s="6" t="e">
        <f>VLOOKUP(A47,Sheet1!A:K,69,0)</f>
        <v>#REF!</v>
      </c>
    </row>
    <row r="48" spans="1:19" ht="15.75" x14ac:dyDescent="0.2">
      <c r="A48" s="8">
        <v>10238</v>
      </c>
      <c r="B48" s="3" t="s">
        <v>229</v>
      </c>
      <c r="C48" s="3" t="str">
        <f>VLOOKUP(A48,'Cash Flow'!$A$1:$F$50,5,FALSE)</f>
        <v>شركة الخطوط الراقية للديكور</v>
      </c>
      <c r="D48" s="3" t="s">
        <v>99</v>
      </c>
      <c r="E48" s="3" t="s">
        <v>100</v>
      </c>
      <c r="F48" s="8" t="s">
        <v>116</v>
      </c>
      <c r="G48" s="8"/>
      <c r="H48" s="4" t="e">
        <f>VLOOKUP(A48,Sheet1!A:K,14,0)</f>
        <v>#REF!</v>
      </c>
      <c r="I48" s="4" t="e">
        <f>VLOOKUP(A48,Sheet1!A:K,19,0)</f>
        <v>#REF!</v>
      </c>
      <c r="J48" s="4" t="e">
        <f>VLOOKUP(A48,Sheet1!A:K,24,0)</f>
        <v>#REF!</v>
      </c>
      <c r="K48" s="4" t="e">
        <f>VLOOKUP(A48,Sheet1!A:K,29,0)</f>
        <v>#REF!</v>
      </c>
      <c r="L48" s="4" t="e">
        <f>VLOOKUP(A48,Sheet1!A:K,34,0)</f>
        <v>#REF!</v>
      </c>
      <c r="M48" s="4" t="e">
        <f>VLOOKUP(A48,Sheet1!A:K,39,0)</f>
        <v>#REF!</v>
      </c>
      <c r="N48" s="4" t="e">
        <f>VLOOKUP(A48,Sheet1!A:K,44,0)</f>
        <v>#REF!</v>
      </c>
      <c r="O48" s="4" t="e">
        <f>VLOOKUP(A48,Sheet1!A:K,49,0)</f>
        <v>#REF!</v>
      </c>
      <c r="P48" s="4" t="e">
        <f>VLOOKUP(A48,Sheet1!A:K,54,0)</f>
        <v>#REF!</v>
      </c>
      <c r="Q48" s="4" t="e">
        <f>VLOOKUP(A48,Sheet1!A:K,59,0)</f>
        <v>#REF!</v>
      </c>
      <c r="R48" s="4" t="e">
        <f>VLOOKUP(A48,Sheet1!A:K,64,0)</f>
        <v>#REF!</v>
      </c>
      <c r="S48" s="4" t="e">
        <f>VLOOKUP(A48,Sheet1!A:K,69,0)</f>
        <v>#REF!</v>
      </c>
    </row>
    <row r="49" spans="1:19" ht="15.75" x14ac:dyDescent="0.25">
      <c r="A49" s="16">
        <v>10264</v>
      </c>
      <c r="B49" s="5" t="s">
        <v>175</v>
      </c>
      <c r="C49" s="5" t="str">
        <f>VLOOKUP(A49,'Cash Flow'!$A$1:$F$50,5,FALSE)</f>
        <v>THE RED SEA REAL ESTATE COMPANY</v>
      </c>
      <c r="D49" s="5" t="s">
        <v>101</v>
      </c>
      <c r="E49" s="5" t="s">
        <v>102</v>
      </c>
      <c r="F49" s="9" t="s">
        <v>116</v>
      </c>
      <c r="G49" s="9"/>
      <c r="H49" s="6" t="e">
        <f>VLOOKUP(A49,Sheet1!A:K,14,0)</f>
        <v>#REF!</v>
      </c>
      <c r="I49" s="6" t="e">
        <f>VLOOKUP(A49,Sheet1!A:K,19,0)</f>
        <v>#REF!</v>
      </c>
      <c r="J49" s="6" t="e">
        <f>VLOOKUP(A49,Sheet1!A:K,24,0)</f>
        <v>#REF!</v>
      </c>
      <c r="K49" s="6" t="e">
        <f>VLOOKUP(A49,Sheet1!A:K,29,0)</f>
        <v>#REF!</v>
      </c>
      <c r="L49" s="6" t="e">
        <f>VLOOKUP(A49,Sheet1!A:K,34,0)</f>
        <v>#REF!</v>
      </c>
      <c r="M49" s="6" t="e">
        <f>VLOOKUP(A49,Sheet1!A:K,39,0)</f>
        <v>#REF!</v>
      </c>
      <c r="N49" s="6" t="e">
        <f>VLOOKUP(A49,Sheet1!A:K,44,0)</f>
        <v>#REF!</v>
      </c>
      <c r="O49" s="6" t="e">
        <f>VLOOKUP(A49,Sheet1!A:K,49,0)</f>
        <v>#REF!</v>
      </c>
      <c r="P49" s="6" t="e">
        <f>VLOOKUP(A49,Sheet1!A:K,54,0)</f>
        <v>#REF!</v>
      </c>
      <c r="Q49" s="6" t="e">
        <f>VLOOKUP(A49,Sheet1!A:K,59,0)</f>
        <v>#REF!</v>
      </c>
      <c r="R49" s="6" t="e">
        <f>VLOOKUP(A49,Sheet1!A:K,64,0)</f>
        <v>#REF!</v>
      </c>
      <c r="S49" s="6" t="e">
        <f>VLOOKUP(A49,Sheet1!A:K,69,0)</f>
        <v>#REF!</v>
      </c>
    </row>
    <row r="50" spans="1:19" ht="15.75" x14ac:dyDescent="0.2">
      <c r="A50" s="8">
        <v>10265</v>
      </c>
      <c r="B50" s="3" t="s">
        <v>175</v>
      </c>
      <c r="C50" s="3" t="str">
        <f>VLOOKUP(A50,'Cash Flow'!$A$1:$F$50,5,FALSE)</f>
        <v>THE RED SEA REAL ESTATE COMPANY</v>
      </c>
      <c r="D50" s="3" t="s">
        <v>103</v>
      </c>
      <c r="E50" s="3" t="s">
        <v>102</v>
      </c>
      <c r="F50" s="8" t="s">
        <v>116</v>
      </c>
      <c r="G50" s="8"/>
      <c r="H50" s="4" t="e">
        <f>VLOOKUP(A50,Sheet1!A:K,14,0)</f>
        <v>#REF!</v>
      </c>
      <c r="I50" s="4" t="e">
        <f>VLOOKUP(A50,Sheet1!A:K,19,0)</f>
        <v>#REF!</v>
      </c>
      <c r="J50" s="4" t="e">
        <f>VLOOKUP(A50,Sheet1!A:K,24,0)</f>
        <v>#REF!</v>
      </c>
      <c r="K50" s="4" t="e">
        <f>VLOOKUP(A50,Sheet1!A:K,29,0)</f>
        <v>#REF!</v>
      </c>
      <c r="L50" s="4" t="e">
        <f>VLOOKUP(A50,Sheet1!A:K,34,0)</f>
        <v>#REF!</v>
      </c>
      <c r="M50" s="4" t="e">
        <f>VLOOKUP(A50,Sheet1!A:K,39,0)</f>
        <v>#REF!</v>
      </c>
      <c r="N50" s="4" t="e">
        <f>VLOOKUP(A50,Sheet1!A:K,44,0)</f>
        <v>#REF!</v>
      </c>
      <c r="O50" s="4" t="e">
        <f>VLOOKUP(A50,Sheet1!A:K,49,0)</f>
        <v>#REF!</v>
      </c>
      <c r="P50" s="4" t="e">
        <f>VLOOKUP(A50,Sheet1!A:K,54,0)</f>
        <v>#REF!</v>
      </c>
      <c r="Q50" s="4" t="e">
        <f>VLOOKUP(A50,Sheet1!A:K,59,0)</f>
        <v>#REF!</v>
      </c>
      <c r="R50" s="4" t="e">
        <f>VLOOKUP(A50,Sheet1!A:K,64,0)</f>
        <v>#REF!</v>
      </c>
      <c r="S50" s="4" t="e">
        <f>VLOOKUP(A50,Sheet1!A:K,69,0)</f>
        <v>#REF!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6565A9-D04A-45D4-83A3-8117713DF758}">
  <dimension ref="A1:AC51"/>
  <sheetViews>
    <sheetView workbookViewId="0">
      <selection activeCell="C7" sqref="C7"/>
    </sheetView>
  </sheetViews>
  <sheetFormatPr defaultRowHeight="14.25" x14ac:dyDescent="0.2"/>
  <cols>
    <col min="1" max="1" width="26.125" style="10" bestFit="1" customWidth="1"/>
    <col min="2" max="2" width="37.875" bestFit="1" customWidth="1"/>
    <col min="3" max="3" width="32.5" bestFit="1" customWidth="1"/>
    <col min="4" max="4" width="10.125" style="10" bestFit="1" customWidth="1"/>
    <col min="5" max="5" width="11.875" style="10" bestFit="1" customWidth="1"/>
    <col min="6" max="6" width="9.875" bestFit="1" customWidth="1"/>
    <col min="7" max="7" width="13" style="18" bestFit="1" customWidth="1"/>
    <col min="8" max="8" width="9.875" bestFit="1" customWidth="1"/>
    <col min="9" max="9" width="13" style="18" bestFit="1" customWidth="1"/>
    <col min="10" max="10" width="9.875" bestFit="1" customWidth="1"/>
    <col min="11" max="11" width="11.375" bestFit="1" customWidth="1"/>
    <col min="12" max="12" width="9.875" bestFit="1" customWidth="1"/>
    <col min="13" max="13" width="13" style="18" bestFit="1" customWidth="1"/>
    <col min="14" max="14" width="9.875" bestFit="1" customWidth="1"/>
    <col min="15" max="15" width="13" style="18" bestFit="1" customWidth="1"/>
    <col min="16" max="16" width="9.875" bestFit="1" customWidth="1"/>
    <col min="17" max="17" width="13" style="18" bestFit="1" customWidth="1"/>
    <col min="18" max="18" width="9.875" bestFit="1" customWidth="1"/>
    <col min="19" max="19" width="13" style="18" bestFit="1" customWidth="1"/>
    <col min="20" max="20" width="9.875" bestFit="1" customWidth="1"/>
    <col min="21" max="21" width="13" style="18" bestFit="1" customWidth="1"/>
    <col min="22" max="22" width="9.875" bestFit="1" customWidth="1"/>
    <col min="23" max="23" width="13" style="18" bestFit="1" customWidth="1"/>
    <col min="24" max="24" width="9.875" bestFit="1" customWidth="1"/>
    <col min="25" max="25" width="13" style="18" bestFit="1" customWidth="1"/>
    <col min="26" max="26" width="9.875" bestFit="1" customWidth="1"/>
    <col min="27" max="27" width="13" style="18" bestFit="1" customWidth="1"/>
    <col min="28" max="28" width="9.875" bestFit="1" customWidth="1"/>
    <col min="29" max="29" width="13" style="18" bestFit="1" customWidth="1"/>
  </cols>
  <sheetData>
    <row r="1" spans="1:29" x14ac:dyDescent="0.2">
      <c r="F1" s="13">
        <v>45337</v>
      </c>
      <c r="H1" s="13">
        <v>45366</v>
      </c>
      <c r="J1" s="13">
        <v>45397</v>
      </c>
      <c r="K1" s="13"/>
      <c r="L1" s="13">
        <v>45427</v>
      </c>
      <c r="N1" s="13">
        <v>45458</v>
      </c>
      <c r="P1" s="13">
        <v>45488</v>
      </c>
      <c r="R1" s="13">
        <v>45519</v>
      </c>
      <c r="T1" s="13">
        <v>45550</v>
      </c>
      <c r="V1" s="13">
        <v>45580</v>
      </c>
      <c r="X1" s="13">
        <v>45611</v>
      </c>
      <c r="Z1" s="13">
        <v>45641</v>
      </c>
      <c r="AB1" s="13">
        <v>45672</v>
      </c>
    </row>
    <row r="2" spans="1:29" ht="17.25" x14ac:dyDescent="0.2">
      <c r="A2" s="7" t="s">
        <v>0</v>
      </c>
      <c r="B2" s="2" t="s">
        <v>1</v>
      </c>
      <c r="C2" s="2" t="s">
        <v>2</v>
      </c>
      <c r="D2" s="7" t="s">
        <v>114</v>
      </c>
      <c r="E2" s="7" t="s">
        <v>115</v>
      </c>
      <c r="F2" s="7" t="s">
        <v>117</v>
      </c>
      <c r="G2" s="19" t="s">
        <v>129</v>
      </c>
      <c r="H2" s="7" t="s">
        <v>118</v>
      </c>
      <c r="I2" s="19" t="s">
        <v>130</v>
      </c>
      <c r="J2" s="7" t="s">
        <v>119</v>
      </c>
      <c r="K2" s="7" t="s">
        <v>131</v>
      </c>
      <c r="L2" s="7" t="s">
        <v>120</v>
      </c>
      <c r="M2" s="19" t="s">
        <v>132</v>
      </c>
      <c r="N2" s="7" t="s">
        <v>121</v>
      </c>
      <c r="O2" s="19" t="s">
        <v>133</v>
      </c>
      <c r="P2" s="7" t="s">
        <v>122</v>
      </c>
      <c r="Q2" s="19" t="s">
        <v>134</v>
      </c>
      <c r="R2" s="7" t="s">
        <v>123</v>
      </c>
      <c r="S2" s="19" t="s">
        <v>135</v>
      </c>
      <c r="T2" s="7" t="s">
        <v>124</v>
      </c>
      <c r="U2" s="19" t="s">
        <v>136</v>
      </c>
      <c r="V2" s="7" t="s">
        <v>125</v>
      </c>
      <c r="W2" s="19" t="s">
        <v>137</v>
      </c>
      <c r="X2" s="7" t="s">
        <v>126</v>
      </c>
      <c r="Y2" s="19" t="s">
        <v>138</v>
      </c>
      <c r="Z2" s="7" t="s">
        <v>127</v>
      </c>
      <c r="AA2" s="19" t="s">
        <v>139</v>
      </c>
      <c r="AB2" s="7" t="s">
        <v>128</v>
      </c>
      <c r="AC2" s="19" t="s">
        <v>140</v>
      </c>
    </row>
    <row r="3" spans="1:29" ht="15.75" x14ac:dyDescent="0.2">
      <c r="A3" s="8">
        <v>10077</v>
      </c>
      <c r="B3" s="3" t="s">
        <v>5</v>
      </c>
      <c r="C3" s="3" t="s">
        <v>6</v>
      </c>
      <c r="D3" s="8">
        <v>7</v>
      </c>
      <c r="E3" s="8" t="s">
        <v>110</v>
      </c>
      <c r="F3" s="14">
        <f>$F$1+D3</f>
        <v>45344</v>
      </c>
      <c r="G3" s="4">
        <f>VLOOKUP(A3,Sheet2!A:S,6,0)</f>
        <v>7</v>
      </c>
      <c r="H3" s="14">
        <f>$H$1+D3</f>
        <v>45373</v>
      </c>
      <c r="I3" s="4" t="str">
        <f>VLOOKUP(A3,Sheet2!A:S,7,0)</f>
        <v>LC</v>
      </c>
      <c r="J3" s="14">
        <f>$J$1+D3</f>
        <v>45404</v>
      </c>
      <c r="K3" s="8" t="e">
        <f>VLOOKUP(A3,Sheet2!A:S,8,0)</f>
        <v>#REF!</v>
      </c>
      <c r="L3" s="14">
        <f>$L$1+D3</f>
        <v>45434</v>
      </c>
      <c r="M3" s="4" t="e">
        <f>VLOOKUP(A3,Sheet2!A:S,9,0)</f>
        <v>#REF!</v>
      </c>
      <c r="N3" s="14">
        <f>$N$1+D3</f>
        <v>45465</v>
      </c>
      <c r="O3" s="4" t="e">
        <f>VLOOKUP(A3,Sheet2!A:S,10,0)</f>
        <v>#REF!</v>
      </c>
      <c r="P3" s="14">
        <f>$P$1+D3</f>
        <v>45495</v>
      </c>
      <c r="Q3" s="4" t="e">
        <f>VLOOKUP(A3,Sheet2!A:S,11,0)</f>
        <v>#REF!</v>
      </c>
      <c r="R3" s="14">
        <f>$R$1+D3</f>
        <v>45526</v>
      </c>
      <c r="S3" s="4" t="e">
        <f>VLOOKUP(A3,Sheet2!A:S,12,0)</f>
        <v>#REF!</v>
      </c>
      <c r="T3" s="14">
        <f>$T$1+D3</f>
        <v>45557</v>
      </c>
      <c r="U3" s="4" t="e">
        <f>VLOOKUP(A3,Sheet2!A:S,13,0)</f>
        <v>#REF!</v>
      </c>
      <c r="V3" s="14">
        <f>$V$1+D3</f>
        <v>45587</v>
      </c>
      <c r="W3" s="4" t="e">
        <f>VLOOKUP(A3,Sheet2!A:S,14,0)</f>
        <v>#REF!</v>
      </c>
      <c r="X3" s="14">
        <f>$X$1+D3</f>
        <v>45618</v>
      </c>
      <c r="Y3" s="4" t="e">
        <f>VLOOKUP(A3,Sheet2!A:S,15,0)</f>
        <v>#REF!</v>
      </c>
      <c r="Z3" s="14">
        <f>$Z$1+D3</f>
        <v>45648</v>
      </c>
      <c r="AA3" s="4" t="e">
        <f>VLOOKUP(A3,Sheet2!A:S,16,0)</f>
        <v>#REF!</v>
      </c>
      <c r="AB3" s="14">
        <f>$AB$1+D3</f>
        <v>45679</v>
      </c>
      <c r="AC3" s="4" t="e">
        <f>VLOOKUP(A3,Sheet2!A:S,17,0)</f>
        <v>#REF!</v>
      </c>
    </row>
    <row r="4" spans="1:29" ht="15.75" x14ac:dyDescent="0.2">
      <c r="A4" s="9">
        <v>10137</v>
      </c>
      <c r="B4" s="5" t="s">
        <v>8</v>
      </c>
      <c r="C4" s="5" t="s">
        <v>9</v>
      </c>
      <c r="D4" s="9">
        <v>30</v>
      </c>
      <c r="E4" s="9" t="s">
        <v>109</v>
      </c>
      <c r="F4" s="15">
        <f>$F$1+D4</f>
        <v>45367</v>
      </c>
      <c r="G4" s="20">
        <f>VLOOKUP(A4,Sheet2!A:S,6,0)</f>
        <v>30</v>
      </c>
      <c r="H4" s="15">
        <f t="shared" ref="H4:H51" si="0">$H$1+D4</f>
        <v>45396</v>
      </c>
      <c r="I4" s="20" t="str">
        <f>VLOOKUP(A4,Sheet2!A:S,7,0)</f>
        <v>Transfaer</v>
      </c>
      <c r="J4" s="15">
        <f t="shared" ref="J4:J51" si="1">$J$1+D4</f>
        <v>45427</v>
      </c>
      <c r="K4" s="9" t="e">
        <f>VLOOKUP(A4,Sheet2!A:S,8,0)</f>
        <v>#REF!</v>
      </c>
      <c r="L4" s="15">
        <f t="shared" ref="L4:L51" si="2">$L$1+D4</f>
        <v>45457</v>
      </c>
      <c r="M4" s="20" t="e">
        <f>VLOOKUP(A4,Sheet2!A:S,9,0)</f>
        <v>#REF!</v>
      </c>
      <c r="N4" s="15">
        <f t="shared" ref="N4:N51" si="3">$N$1+D4</f>
        <v>45488</v>
      </c>
      <c r="O4" s="20" t="e">
        <f>VLOOKUP(A4,Sheet2!A:S,10,0)</f>
        <v>#REF!</v>
      </c>
      <c r="P4" s="15">
        <f t="shared" ref="P4:P51" si="4">$P$1+D4</f>
        <v>45518</v>
      </c>
      <c r="Q4" s="20" t="e">
        <f>VLOOKUP(A4,Sheet2!A:S,11,0)</f>
        <v>#REF!</v>
      </c>
      <c r="R4" s="15">
        <f t="shared" ref="R4:R51" si="5">$R$1+D4</f>
        <v>45549</v>
      </c>
      <c r="S4" s="20" t="e">
        <f>VLOOKUP(A4,Sheet2!A:S,12,0)</f>
        <v>#REF!</v>
      </c>
      <c r="T4" s="15">
        <f t="shared" ref="T4:T51" si="6">$T$1+D4</f>
        <v>45580</v>
      </c>
      <c r="U4" s="20" t="e">
        <f>VLOOKUP(A4,Sheet2!A:S,13,0)</f>
        <v>#REF!</v>
      </c>
      <c r="V4" s="15">
        <f t="shared" ref="V4:V51" si="7">$V$1+D4</f>
        <v>45610</v>
      </c>
      <c r="W4" s="20" t="e">
        <f>VLOOKUP(A4,Sheet2!A:S,14,0)</f>
        <v>#REF!</v>
      </c>
      <c r="X4" s="15">
        <f t="shared" ref="X4:X51" si="8">$X$1+D4</f>
        <v>45641</v>
      </c>
      <c r="Y4" s="20" t="e">
        <f>VLOOKUP(A4,Sheet2!A:S,15,0)</f>
        <v>#REF!</v>
      </c>
      <c r="Z4" s="15">
        <f t="shared" ref="Z4:Z51" si="9">$Z$1+D4</f>
        <v>45671</v>
      </c>
      <c r="AA4" s="20" t="e">
        <f>VLOOKUP(A4,Sheet2!A:S,16,0)</f>
        <v>#REF!</v>
      </c>
      <c r="AB4" s="15">
        <f t="shared" ref="AB4:AB51" si="10">$AB$1+D4</f>
        <v>45702</v>
      </c>
      <c r="AC4" s="20" t="e">
        <f>VLOOKUP(A4,Sheet2!A:S,17,0)</f>
        <v>#REF!</v>
      </c>
    </row>
    <row r="5" spans="1:29" ht="15.75" x14ac:dyDescent="0.2">
      <c r="A5" s="8">
        <v>10245</v>
      </c>
      <c r="B5" s="3" t="s">
        <v>10</v>
      </c>
      <c r="C5" s="3" t="s">
        <v>11</v>
      </c>
      <c r="D5" s="8">
        <v>15</v>
      </c>
      <c r="E5" s="8" t="s">
        <v>109</v>
      </c>
      <c r="F5" s="14">
        <f t="shared" ref="F5:F51" si="11">$F$1+D5</f>
        <v>45352</v>
      </c>
      <c r="G5" s="4">
        <f>VLOOKUP(A5,Sheet2!A:S,6,0)</f>
        <v>15</v>
      </c>
      <c r="H5" s="14">
        <f t="shared" si="0"/>
        <v>45381</v>
      </c>
      <c r="I5" s="4" t="str">
        <f>VLOOKUP(A5,Sheet2!A:S,7,0)</f>
        <v>Transfaer</v>
      </c>
      <c r="J5" s="14">
        <f t="shared" si="1"/>
        <v>45412</v>
      </c>
      <c r="K5" s="8" t="e">
        <f>VLOOKUP(A5,Sheet2!A:S,8,0)</f>
        <v>#REF!</v>
      </c>
      <c r="L5" s="14">
        <f t="shared" si="2"/>
        <v>45442</v>
      </c>
      <c r="M5" s="4" t="e">
        <f>VLOOKUP(A5,Sheet2!A:S,9,0)</f>
        <v>#REF!</v>
      </c>
      <c r="N5" s="14">
        <f t="shared" si="3"/>
        <v>45473</v>
      </c>
      <c r="O5" s="4" t="e">
        <f>VLOOKUP(A5,Sheet2!A:S,10,0)</f>
        <v>#REF!</v>
      </c>
      <c r="P5" s="14">
        <f t="shared" si="4"/>
        <v>45503</v>
      </c>
      <c r="Q5" s="4" t="e">
        <f>VLOOKUP(A5,Sheet2!A:S,11,0)</f>
        <v>#REF!</v>
      </c>
      <c r="R5" s="14">
        <f t="shared" si="5"/>
        <v>45534</v>
      </c>
      <c r="S5" s="4" t="e">
        <f>VLOOKUP(A5,Sheet2!A:S,12,0)</f>
        <v>#REF!</v>
      </c>
      <c r="T5" s="14">
        <f t="shared" si="6"/>
        <v>45565</v>
      </c>
      <c r="U5" s="4" t="e">
        <f>VLOOKUP(A5,Sheet2!A:S,13,0)</f>
        <v>#REF!</v>
      </c>
      <c r="V5" s="14">
        <f t="shared" si="7"/>
        <v>45595</v>
      </c>
      <c r="W5" s="4" t="e">
        <f>VLOOKUP(A5,Sheet2!A:S,14,0)</f>
        <v>#REF!</v>
      </c>
      <c r="X5" s="14">
        <f t="shared" si="8"/>
        <v>45626</v>
      </c>
      <c r="Y5" s="4" t="e">
        <f>VLOOKUP(A5,Sheet2!A:S,15,0)</f>
        <v>#REF!</v>
      </c>
      <c r="Z5" s="14">
        <f t="shared" si="9"/>
        <v>45656</v>
      </c>
      <c r="AA5" s="4" t="e">
        <f>VLOOKUP(A5,Sheet2!A:S,16,0)</f>
        <v>#REF!</v>
      </c>
      <c r="AB5" s="14">
        <f t="shared" si="10"/>
        <v>45687</v>
      </c>
      <c r="AC5" s="4" t="e">
        <f>VLOOKUP(A5,Sheet2!A:S,17,0)</f>
        <v>#REF!</v>
      </c>
    </row>
    <row r="6" spans="1:29" ht="15.75" x14ac:dyDescent="0.2">
      <c r="A6" s="9">
        <v>10251</v>
      </c>
      <c r="B6" s="5" t="s">
        <v>12</v>
      </c>
      <c r="C6" s="5" t="s">
        <v>13</v>
      </c>
      <c r="D6" s="9">
        <v>90</v>
      </c>
      <c r="E6" s="9" t="s">
        <v>110</v>
      </c>
      <c r="F6" s="15">
        <f t="shared" si="11"/>
        <v>45427</v>
      </c>
      <c r="G6" s="20">
        <f>VLOOKUP(A6,Sheet2!A:S,6,0)</f>
        <v>90</v>
      </c>
      <c r="H6" s="15">
        <f t="shared" si="0"/>
        <v>45456</v>
      </c>
      <c r="I6" s="20" t="str">
        <f>VLOOKUP(A6,Sheet2!A:S,7,0)</f>
        <v>LC</v>
      </c>
      <c r="J6" s="15">
        <f t="shared" si="1"/>
        <v>45487</v>
      </c>
      <c r="K6" s="9" t="e">
        <f>VLOOKUP(A6,Sheet2!A:S,8,0)</f>
        <v>#REF!</v>
      </c>
      <c r="L6" s="15">
        <f t="shared" si="2"/>
        <v>45517</v>
      </c>
      <c r="M6" s="20" t="e">
        <f>VLOOKUP(A6,Sheet2!A:S,9,0)</f>
        <v>#REF!</v>
      </c>
      <c r="N6" s="15">
        <f t="shared" si="3"/>
        <v>45548</v>
      </c>
      <c r="O6" s="20" t="e">
        <f>VLOOKUP(A6,Sheet2!A:S,10,0)</f>
        <v>#REF!</v>
      </c>
      <c r="P6" s="15">
        <f t="shared" si="4"/>
        <v>45578</v>
      </c>
      <c r="Q6" s="20" t="e">
        <f>VLOOKUP(A6,Sheet2!A:S,11,0)</f>
        <v>#REF!</v>
      </c>
      <c r="R6" s="15">
        <f t="shared" si="5"/>
        <v>45609</v>
      </c>
      <c r="S6" s="20" t="e">
        <f>VLOOKUP(A6,Sheet2!A:S,12,0)</f>
        <v>#REF!</v>
      </c>
      <c r="T6" s="15">
        <f t="shared" si="6"/>
        <v>45640</v>
      </c>
      <c r="U6" s="20" t="e">
        <f>VLOOKUP(A6,Sheet2!A:S,13,0)</f>
        <v>#REF!</v>
      </c>
      <c r="V6" s="15">
        <f t="shared" si="7"/>
        <v>45670</v>
      </c>
      <c r="W6" s="20" t="e">
        <f>VLOOKUP(A6,Sheet2!A:S,14,0)</f>
        <v>#REF!</v>
      </c>
      <c r="X6" s="15">
        <f t="shared" si="8"/>
        <v>45701</v>
      </c>
      <c r="Y6" s="20" t="e">
        <f>VLOOKUP(A6,Sheet2!A:S,15,0)</f>
        <v>#REF!</v>
      </c>
      <c r="Z6" s="15">
        <f t="shared" si="9"/>
        <v>45731</v>
      </c>
      <c r="AA6" s="20" t="e">
        <f>VLOOKUP(A6,Sheet2!A:S,16,0)</f>
        <v>#REF!</v>
      </c>
      <c r="AB6" s="15">
        <f t="shared" si="10"/>
        <v>45762</v>
      </c>
      <c r="AC6" s="20" t="e">
        <f>VLOOKUP(A6,Sheet2!A:S,17,0)</f>
        <v>#REF!</v>
      </c>
    </row>
    <row r="7" spans="1:29" ht="15.75" x14ac:dyDescent="0.2">
      <c r="A7" s="8">
        <v>10240</v>
      </c>
      <c r="B7" s="3" t="s">
        <v>14</v>
      </c>
      <c r="C7" s="3" t="s">
        <v>15</v>
      </c>
      <c r="D7" s="8">
        <v>7</v>
      </c>
      <c r="E7" s="8" t="s">
        <v>109</v>
      </c>
      <c r="F7" s="14">
        <f t="shared" si="11"/>
        <v>45344</v>
      </c>
      <c r="G7" s="4">
        <f>VLOOKUP(A7,Sheet2!A:S,6,0)</f>
        <v>7</v>
      </c>
      <c r="H7" s="14">
        <f t="shared" si="0"/>
        <v>45373</v>
      </c>
      <c r="I7" s="4" t="str">
        <f>VLOOKUP(A7,Sheet2!A:S,7,0)</f>
        <v>Transfaer</v>
      </c>
      <c r="J7" s="14">
        <f t="shared" si="1"/>
        <v>45404</v>
      </c>
      <c r="K7" s="8" t="e">
        <f>VLOOKUP(A7,Sheet2!A:S,8,0)</f>
        <v>#REF!</v>
      </c>
      <c r="L7" s="14">
        <f t="shared" si="2"/>
        <v>45434</v>
      </c>
      <c r="M7" s="4" t="e">
        <f>VLOOKUP(A7,Sheet2!A:S,9,0)</f>
        <v>#REF!</v>
      </c>
      <c r="N7" s="14">
        <f t="shared" si="3"/>
        <v>45465</v>
      </c>
      <c r="O7" s="4" t="e">
        <f>VLOOKUP(A7,Sheet2!A:S,10,0)</f>
        <v>#REF!</v>
      </c>
      <c r="P7" s="14">
        <f t="shared" si="4"/>
        <v>45495</v>
      </c>
      <c r="Q7" s="4" t="e">
        <f>VLOOKUP(A7,Sheet2!A:S,11,0)</f>
        <v>#REF!</v>
      </c>
      <c r="R7" s="14">
        <f t="shared" si="5"/>
        <v>45526</v>
      </c>
      <c r="S7" s="4" t="e">
        <f>VLOOKUP(A7,Sheet2!A:S,12,0)</f>
        <v>#REF!</v>
      </c>
      <c r="T7" s="14">
        <f t="shared" si="6"/>
        <v>45557</v>
      </c>
      <c r="U7" s="4" t="e">
        <f>VLOOKUP(A7,Sheet2!A:S,13,0)</f>
        <v>#REF!</v>
      </c>
      <c r="V7" s="14">
        <f t="shared" si="7"/>
        <v>45587</v>
      </c>
      <c r="W7" s="4" t="e">
        <f>VLOOKUP(A7,Sheet2!A:S,14,0)</f>
        <v>#REF!</v>
      </c>
      <c r="X7" s="14">
        <f t="shared" si="8"/>
        <v>45618</v>
      </c>
      <c r="Y7" s="4" t="e">
        <f>VLOOKUP(A7,Sheet2!A:S,15,0)</f>
        <v>#REF!</v>
      </c>
      <c r="Z7" s="14">
        <f t="shared" si="9"/>
        <v>45648</v>
      </c>
      <c r="AA7" s="4" t="e">
        <f>VLOOKUP(A7,Sheet2!A:S,16,0)</f>
        <v>#REF!</v>
      </c>
      <c r="AB7" s="14">
        <f t="shared" si="10"/>
        <v>45679</v>
      </c>
      <c r="AC7" s="4" t="e">
        <f>VLOOKUP(A7,Sheet2!A:S,17,0)</f>
        <v>#REF!</v>
      </c>
    </row>
    <row r="8" spans="1:29" ht="15.75" x14ac:dyDescent="0.2">
      <c r="A8" s="9">
        <v>10012</v>
      </c>
      <c r="B8" s="5" t="s">
        <v>16</v>
      </c>
      <c r="C8" s="5" t="s">
        <v>17</v>
      </c>
      <c r="D8" s="9">
        <v>30</v>
      </c>
      <c r="E8" s="9" t="s">
        <v>109</v>
      </c>
      <c r="F8" s="15">
        <f t="shared" si="11"/>
        <v>45367</v>
      </c>
      <c r="G8" s="20">
        <f>VLOOKUP(A8,Sheet2!A:S,6,0)</f>
        <v>30</v>
      </c>
      <c r="H8" s="15">
        <f t="shared" si="0"/>
        <v>45396</v>
      </c>
      <c r="I8" s="20" t="str">
        <f>VLOOKUP(A8,Sheet2!A:S,7,0)</f>
        <v>Transfaer</v>
      </c>
      <c r="J8" s="15">
        <f t="shared" si="1"/>
        <v>45427</v>
      </c>
      <c r="K8" s="9" t="e">
        <f>VLOOKUP(A8,Sheet2!A:S,8,0)</f>
        <v>#REF!</v>
      </c>
      <c r="L8" s="15">
        <f t="shared" si="2"/>
        <v>45457</v>
      </c>
      <c r="M8" s="20" t="e">
        <f>VLOOKUP(A8,Sheet2!A:S,9,0)</f>
        <v>#REF!</v>
      </c>
      <c r="N8" s="15">
        <f t="shared" si="3"/>
        <v>45488</v>
      </c>
      <c r="O8" s="20" t="e">
        <f>VLOOKUP(A8,Sheet2!A:S,10,0)</f>
        <v>#REF!</v>
      </c>
      <c r="P8" s="15">
        <f t="shared" si="4"/>
        <v>45518</v>
      </c>
      <c r="Q8" s="20" t="e">
        <f>VLOOKUP(A8,Sheet2!A:S,11,0)</f>
        <v>#REF!</v>
      </c>
      <c r="R8" s="15">
        <f t="shared" si="5"/>
        <v>45549</v>
      </c>
      <c r="S8" s="20" t="e">
        <f>VLOOKUP(A8,Sheet2!A:S,12,0)</f>
        <v>#REF!</v>
      </c>
      <c r="T8" s="15">
        <f t="shared" si="6"/>
        <v>45580</v>
      </c>
      <c r="U8" s="20" t="e">
        <f>VLOOKUP(A8,Sheet2!A:S,13,0)</f>
        <v>#REF!</v>
      </c>
      <c r="V8" s="15">
        <f t="shared" si="7"/>
        <v>45610</v>
      </c>
      <c r="W8" s="20" t="e">
        <f>VLOOKUP(A8,Sheet2!A:S,14,0)</f>
        <v>#REF!</v>
      </c>
      <c r="X8" s="15">
        <f t="shared" si="8"/>
        <v>45641</v>
      </c>
      <c r="Y8" s="20" t="e">
        <f>VLOOKUP(A8,Sheet2!A:S,15,0)</f>
        <v>#REF!</v>
      </c>
      <c r="Z8" s="15">
        <f t="shared" si="9"/>
        <v>45671</v>
      </c>
      <c r="AA8" s="20" t="e">
        <f>VLOOKUP(A8,Sheet2!A:S,16,0)</f>
        <v>#REF!</v>
      </c>
      <c r="AB8" s="15">
        <f t="shared" si="10"/>
        <v>45702</v>
      </c>
      <c r="AC8" s="20" t="e">
        <f>VLOOKUP(A8,Sheet2!A:S,17,0)</f>
        <v>#REF!</v>
      </c>
    </row>
    <row r="9" spans="1:29" ht="15.75" x14ac:dyDescent="0.2">
      <c r="A9" s="8">
        <v>10138</v>
      </c>
      <c r="B9" s="3" t="s">
        <v>19</v>
      </c>
      <c r="C9" s="3" t="s">
        <v>6</v>
      </c>
      <c r="D9" s="8">
        <v>7</v>
      </c>
      <c r="E9" s="8" t="s">
        <v>110</v>
      </c>
      <c r="F9" s="14">
        <f t="shared" si="11"/>
        <v>45344</v>
      </c>
      <c r="G9" s="4">
        <f>VLOOKUP(A9,Sheet2!A:S,6,0)</f>
        <v>7</v>
      </c>
      <c r="H9" s="14">
        <f t="shared" si="0"/>
        <v>45373</v>
      </c>
      <c r="I9" s="4" t="str">
        <f>VLOOKUP(A9,Sheet2!A:S,7,0)</f>
        <v>LC</v>
      </c>
      <c r="J9" s="14">
        <f t="shared" si="1"/>
        <v>45404</v>
      </c>
      <c r="K9" s="8" t="e">
        <f>VLOOKUP(A9,Sheet2!A:S,8,0)</f>
        <v>#REF!</v>
      </c>
      <c r="L9" s="14">
        <f t="shared" si="2"/>
        <v>45434</v>
      </c>
      <c r="M9" s="4" t="e">
        <f>VLOOKUP(A9,Sheet2!A:S,9,0)</f>
        <v>#REF!</v>
      </c>
      <c r="N9" s="14">
        <f t="shared" si="3"/>
        <v>45465</v>
      </c>
      <c r="O9" s="4" t="e">
        <f>VLOOKUP(A9,Sheet2!A:S,10,0)</f>
        <v>#REF!</v>
      </c>
      <c r="P9" s="14">
        <f t="shared" si="4"/>
        <v>45495</v>
      </c>
      <c r="Q9" s="4" t="e">
        <f>VLOOKUP(A9,Sheet2!A:S,11,0)</f>
        <v>#REF!</v>
      </c>
      <c r="R9" s="14">
        <f t="shared" si="5"/>
        <v>45526</v>
      </c>
      <c r="S9" s="4" t="e">
        <f>VLOOKUP(A9,Sheet2!A:S,12,0)</f>
        <v>#REF!</v>
      </c>
      <c r="T9" s="14">
        <f t="shared" si="6"/>
        <v>45557</v>
      </c>
      <c r="U9" s="4" t="e">
        <f>VLOOKUP(A9,Sheet2!A:S,13,0)</f>
        <v>#REF!</v>
      </c>
      <c r="V9" s="14">
        <f t="shared" si="7"/>
        <v>45587</v>
      </c>
      <c r="W9" s="4" t="e">
        <f>VLOOKUP(A9,Sheet2!A:S,14,0)</f>
        <v>#REF!</v>
      </c>
      <c r="X9" s="14">
        <f t="shared" si="8"/>
        <v>45618</v>
      </c>
      <c r="Y9" s="4" t="e">
        <f>VLOOKUP(A9,Sheet2!A:S,15,0)</f>
        <v>#REF!</v>
      </c>
      <c r="Z9" s="14">
        <f t="shared" si="9"/>
        <v>45648</v>
      </c>
      <c r="AA9" s="4" t="e">
        <f>VLOOKUP(A9,Sheet2!A:S,16,0)</f>
        <v>#REF!</v>
      </c>
      <c r="AB9" s="14">
        <f t="shared" si="10"/>
        <v>45679</v>
      </c>
      <c r="AC9" s="4" t="e">
        <f>VLOOKUP(A9,Sheet2!A:S,17,0)</f>
        <v>#REF!</v>
      </c>
    </row>
    <row r="10" spans="1:29" ht="15.75" x14ac:dyDescent="0.2">
      <c r="A10" s="9">
        <v>10088</v>
      </c>
      <c r="B10" s="5" t="s">
        <v>20</v>
      </c>
      <c r="C10" s="5" t="s">
        <v>21</v>
      </c>
      <c r="D10" s="9">
        <v>30</v>
      </c>
      <c r="E10" s="9" t="s">
        <v>111</v>
      </c>
      <c r="F10" s="15">
        <f t="shared" si="11"/>
        <v>45367</v>
      </c>
      <c r="G10" s="20">
        <f>VLOOKUP(A10,Sheet2!A:S,6,0)</f>
        <v>30</v>
      </c>
      <c r="H10" s="15">
        <f t="shared" si="0"/>
        <v>45396</v>
      </c>
      <c r="I10" s="20" t="str">
        <f>VLOOKUP(A10,Sheet2!A:S,7,0)</f>
        <v>Cheq</v>
      </c>
      <c r="J10" s="15">
        <f t="shared" si="1"/>
        <v>45427</v>
      </c>
      <c r="K10" s="9" t="e">
        <f>VLOOKUP(A10,Sheet2!A:S,8,0)</f>
        <v>#REF!</v>
      </c>
      <c r="L10" s="15">
        <f t="shared" si="2"/>
        <v>45457</v>
      </c>
      <c r="M10" s="20" t="e">
        <f>VLOOKUP(A10,Sheet2!A:S,9,0)</f>
        <v>#REF!</v>
      </c>
      <c r="N10" s="15">
        <f t="shared" si="3"/>
        <v>45488</v>
      </c>
      <c r="O10" s="20" t="e">
        <f>VLOOKUP(A10,Sheet2!A:S,10,0)</f>
        <v>#REF!</v>
      </c>
      <c r="P10" s="15">
        <f t="shared" si="4"/>
        <v>45518</v>
      </c>
      <c r="Q10" s="20" t="e">
        <f>VLOOKUP(A10,Sheet2!A:S,11,0)</f>
        <v>#REF!</v>
      </c>
      <c r="R10" s="15">
        <f t="shared" si="5"/>
        <v>45549</v>
      </c>
      <c r="S10" s="20" t="e">
        <f>VLOOKUP(A10,Sheet2!A:S,12,0)</f>
        <v>#REF!</v>
      </c>
      <c r="T10" s="15">
        <f t="shared" si="6"/>
        <v>45580</v>
      </c>
      <c r="U10" s="20" t="e">
        <f>VLOOKUP(A10,Sheet2!A:S,13,0)</f>
        <v>#REF!</v>
      </c>
      <c r="V10" s="15">
        <f t="shared" si="7"/>
        <v>45610</v>
      </c>
      <c r="W10" s="20" t="e">
        <f>VLOOKUP(A10,Sheet2!A:S,14,0)</f>
        <v>#REF!</v>
      </c>
      <c r="X10" s="15">
        <f t="shared" si="8"/>
        <v>45641</v>
      </c>
      <c r="Y10" s="20" t="e">
        <f>VLOOKUP(A10,Sheet2!A:S,15,0)</f>
        <v>#REF!</v>
      </c>
      <c r="Z10" s="15">
        <f t="shared" si="9"/>
        <v>45671</v>
      </c>
      <c r="AA10" s="20" t="e">
        <f>VLOOKUP(A10,Sheet2!A:S,16,0)</f>
        <v>#REF!</v>
      </c>
      <c r="AB10" s="15">
        <f t="shared" si="10"/>
        <v>45702</v>
      </c>
      <c r="AC10" s="20" t="e">
        <f>VLOOKUP(A10,Sheet2!A:S,17,0)</f>
        <v>#REF!</v>
      </c>
    </row>
    <row r="11" spans="1:29" ht="15.75" x14ac:dyDescent="0.2">
      <c r="A11" s="8">
        <v>10088</v>
      </c>
      <c r="B11" s="3" t="s">
        <v>22</v>
      </c>
      <c r="C11" s="3" t="s">
        <v>21</v>
      </c>
      <c r="D11" s="8">
        <v>30</v>
      </c>
      <c r="E11" s="8" t="s">
        <v>111</v>
      </c>
      <c r="F11" s="14">
        <f t="shared" si="11"/>
        <v>45367</v>
      </c>
      <c r="G11" s="4">
        <f>VLOOKUP(A11,Sheet2!A:S,6,0)</f>
        <v>30</v>
      </c>
      <c r="H11" s="14">
        <f t="shared" si="0"/>
        <v>45396</v>
      </c>
      <c r="I11" s="4" t="str">
        <f>VLOOKUP(A11,Sheet2!A:S,7,0)</f>
        <v>Cheq</v>
      </c>
      <c r="J11" s="14">
        <f t="shared" si="1"/>
        <v>45427</v>
      </c>
      <c r="K11" s="8" t="e">
        <f>VLOOKUP(A11,Sheet2!A:S,8,0)</f>
        <v>#REF!</v>
      </c>
      <c r="L11" s="14">
        <f t="shared" si="2"/>
        <v>45457</v>
      </c>
      <c r="M11" s="4" t="e">
        <f>VLOOKUP(A11,Sheet2!A:S,9,0)</f>
        <v>#REF!</v>
      </c>
      <c r="N11" s="14">
        <f t="shared" si="3"/>
        <v>45488</v>
      </c>
      <c r="O11" s="4" t="e">
        <f>VLOOKUP(A11,Sheet2!A:S,10,0)</f>
        <v>#REF!</v>
      </c>
      <c r="P11" s="14">
        <f t="shared" si="4"/>
        <v>45518</v>
      </c>
      <c r="Q11" s="4" t="e">
        <f>VLOOKUP(A11,Sheet2!A:S,11,0)</f>
        <v>#REF!</v>
      </c>
      <c r="R11" s="14">
        <f t="shared" si="5"/>
        <v>45549</v>
      </c>
      <c r="S11" s="4" t="e">
        <f>VLOOKUP(A11,Sheet2!A:S,12,0)</f>
        <v>#REF!</v>
      </c>
      <c r="T11" s="14">
        <f t="shared" si="6"/>
        <v>45580</v>
      </c>
      <c r="U11" s="4" t="e">
        <f>VLOOKUP(A11,Sheet2!A:S,13,0)</f>
        <v>#REF!</v>
      </c>
      <c r="V11" s="14">
        <f t="shared" si="7"/>
        <v>45610</v>
      </c>
      <c r="W11" s="4" t="e">
        <f>VLOOKUP(A11,Sheet2!A:S,14,0)</f>
        <v>#REF!</v>
      </c>
      <c r="X11" s="14">
        <f t="shared" si="8"/>
        <v>45641</v>
      </c>
      <c r="Y11" s="4" t="e">
        <f>VLOOKUP(A11,Sheet2!A:S,15,0)</f>
        <v>#REF!</v>
      </c>
      <c r="Z11" s="14">
        <f t="shared" si="9"/>
        <v>45671</v>
      </c>
      <c r="AA11" s="4" t="e">
        <f>VLOOKUP(A11,Sheet2!A:S,16,0)</f>
        <v>#REF!</v>
      </c>
      <c r="AB11" s="14">
        <f t="shared" si="10"/>
        <v>45702</v>
      </c>
      <c r="AC11" s="4" t="e">
        <f>VLOOKUP(A11,Sheet2!A:S,17,0)</f>
        <v>#REF!</v>
      </c>
    </row>
    <row r="12" spans="1:29" ht="15.75" x14ac:dyDescent="0.2">
      <c r="A12" s="9">
        <v>10256</v>
      </c>
      <c r="B12" s="5" t="s">
        <v>23</v>
      </c>
      <c r="C12" s="5" t="s">
        <v>24</v>
      </c>
      <c r="D12" s="9">
        <v>14</v>
      </c>
      <c r="E12" s="9" t="s">
        <v>109</v>
      </c>
      <c r="F12" s="15">
        <f t="shared" si="11"/>
        <v>45351</v>
      </c>
      <c r="G12" s="20">
        <f>VLOOKUP(A12,Sheet2!A:S,6,0)</f>
        <v>14</v>
      </c>
      <c r="H12" s="15">
        <f t="shared" si="0"/>
        <v>45380</v>
      </c>
      <c r="I12" s="20" t="str">
        <f>VLOOKUP(A12,Sheet2!A:S,7,0)</f>
        <v>Transfaer</v>
      </c>
      <c r="J12" s="15">
        <f t="shared" si="1"/>
        <v>45411</v>
      </c>
      <c r="K12" s="9" t="e">
        <f>VLOOKUP(A12,Sheet2!A:S,8,0)</f>
        <v>#REF!</v>
      </c>
      <c r="L12" s="15">
        <f t="shared" si="2"/>
        <v>45441</v>
      </c>
      <c r="M12" s="20" t="e">
        <f>VLOOKUP(A12,Sheet2!A:S,9,0)</f>
        <v>#REF!</v>
      </c>
      <c r="N12" s="15">
        <f t="shared" si="3"/>
        <v>45472</v>
      </c>
      <c r="O12" s="20" t="e">
        <f>VLOOKUP(A12,Sheet2!A:S,10,0)</f>
        <v>#REF!</v>
      </c>
      <c r="P12" s="15">
        <f t="shared" si="4"/>
        <v>45502</v>
      </c>
      <c r="Q12" s="20" t="e">
        <f>VLOOKUP(A12,Sheet2!A:S,11,0)</f>
        <v>#REF!</v>
      </c>
      <c r="R12" s="15">
        <f t="shared" si="5"/>
        <v>45533</v>
      </c>
      <c r="S12" s="20" t="e">
        <f>VLOOKUP(A12,Sheet2!A:S,12,0)</f>
        <v>#REF!</v>
      </c>
      <c r="T12" s="15">
        <f t="shared" si="6"/>
        <v>45564</v>
      </c>
      <c r="U12" s="20" t="e">
        <f>VLOOKUP(A12,Sheet2!A:S,13,0)</f>
        <v>#REF!</v>
      </c>
      <c r="V12" s="15">
        <f t="shared" si="7"/>
        <v>45594</v>
      </c>
      <c r="W12" s="20" t="e">
        <f>VLOOKUP(A12,Sheet2!A:S,14,0)</f>
        <v>#REF!</v>
      </c>
      <c r="X12" s="15">
        <f t="shared" si="8"/>
        <v>45625</v>
      </c>
      <c r="Y12" s="20" t="e">
        <f>VLOOKUP(A12,Sheet2!A:S,15,0)</f>
        <v>#REF!</v>
      </c>
      <c r="Z12" s="15">
        <f t="shared" si="9"/>
        <v>45655</v>
      </c>
      <c r="AA12" s="20" t="e">
        <f>VLOOKUP(A12,Sheet2!A:S,16,0)</f>
        <v>#REF!</v>
      </c>
      <c r="AB12" s="15">
        <f t="shared" si="10"/>
        <v>45686</v>
      </c>
      <c r="AC12" s="20" t="e">
        <f>VLOOKUP(A12,Sheet2!A:S,17,0)</f>
        <v>#REF!</v>
      </c>
    </row>
    <row r="13" spans="1:29" ht="15.75" x14ac:dyDescent="0.2">
      <c r="A13" s="8">
        <v>10080</v>
      </c>
      <c r="B13" s="3" t="s">
        <v>25</v>
      </c>
      <c r="C13" s="3" t="s">
        <v>26</v>
      </c>
      <c r="D13" s="8">
        <v>90</v>
      </c>
      <c r="E13" s="8" t="s">
        <v>110</v>
      </c>
      <c r="F13" s="14">
        <f t="shared" si="11"/>
        <v>45427</v>
      </c>
      <c r="G13" s="4">
        <f>VLOOKUP(A13,Sheet2!A:S,6,0)</f>
        <v>90</v>
      </c>
      <c r="H13" s="14">
        <f t="shared" si="0"/>
        <v>45456</v>
      </c>
      <c r="I13" s="4" t="str">
        <f>VLOOKUP(A13,Sheet2!A:S,7,0)</f>
        <v>LC</v>
      </c>
      <c r="J13" s="14">
        <f t="shared" si="1"/>
        <v>45487</v>
      </c>
      <c r="K13" s="8" t="e">
        <f>VLOOKUP(A13,Sheet2!A:S,8,0)</f>
        <v>#REF!</v>
      </c>
      <c r="L13" s="14">
        <f t="shared" si="2"/>
        <v>45517</v>
      </c>
      <c r="M13" s="4" t="e">
        <f>VLOOKUP(A13,Sheet2!A:S,9,0)</f>
        <v>#REF!</v>
      </c>
      <c r="N13" s="14">
        <f t="shared" si="3"/>
        <v>45548</v>
      </c>
      <c r="O13" s="4" t="e">
        <f>VLOOKUP(A13,Sheet2!A:S,10,0)</f>
        <v>#REF!</v>
      </c>
      <c r="P13" s="14">
        <f t="shared" si="4"/>
        <v>45578</v>
      </c>
      <c r="Q13" s="4" t="e">
        <f>VLOOKUP(A13,Sheet2!A:S,11,0)</f>
        <v>#REF!</v>
      </c>
      <c r="R13" s="14">
        <f t="shared" si="5"/>
        <v>45609</v>
      </c>
      <c r="S13" s="4" t="e">
        <f>VLOOKUP(A13,Sheet2!A:S,12,0)</f>
        <v>#REF!</v>
      </c>
      <c r="T13" s="14">
        <f t="shared" si="6"/>
        <v>45640</v>
      </c>
      <c r="U13" s="4" t="e">
        <f>VLOOKUP(A13,Sheet2!A:S,13,0)</f>
        <v>#REF!</v>
      </c>
      <c r="V13" s="14">
        <f t="shared" si="7"/>
        <v>45670</v>
      </c>
      <c r="W13" s="4" t="e">
        <f>VLOOKUP(A13,Sheet2!A:S,14,0)</f>
        <v>#REF!</v>
      </c>
      <c r="X13" s="14">
        <f t="shared" si="8"/>
        <v>45701</v>
      </c>
      <c r="Y13" s="4" t="e">
        <f>VLOOKUP(A13,Sheet2!A:S,15,0)</f>
        <v>#REF!</v>
      </c>
      <c r="Z13" s="14">
        <f t="shared" si="9"/>
        <v>45731</v>
      </c>
      <c r="AA13" s="4" t="e">
        <f>VLOOKUP(A13,Sheet2!A:S,16,0)</f>
        <v>#REF!</v>
      </c>
      <c r="AB13" s="14">
        <f t="shared" si="10"/>
        <v>45762</v>
      </c>
      <c r="AC13" s="4" t="e">
        <f>VLOOKUP(A13,Sheet2!A:S,17,0)</f>
        <v>#REF!</v>
      </c>
    </row>
    <row r="14" spans="1:29" ht="15.75" x14ac:dyDescent="0.2">
      <c r="A14" s="9">
        <v>10241</v>
      </c>
      <c r="B14" s="5" t="s">
        <v>28</v>
      </c>
      <c r="C14" s="5" t="s">
        <v>29</v>
      </c>
      <c r="D14" s="9">
        <v>15</v>
      </c>
      <c r="E14" s="9" t="s">
        <v>109</v>
      </c>
      <c r="F14" s="15">
        <f t="shared" si="11"/>
        <v>45352</v>
      </c>
      <c r="G14" s="20">
        <f>VLOOKUP(A14,Sheet2!A:S,6,0)</f>
        <v>15</v>
      </c>
      <c r="H14" s="15">
        <f t="shared" si="0"/>
        <v>45381</v>
      </c>
      <c r="I14" s="20" t="str">
        <f>VLOOKUP(A14,Sheet2!A:S,7,0)</f>
        <v>Transfaer</v>
      </c>
      <c r="J14" s="15">
        <f t="shared" si="1"/>
        <v>45412</v>
      </c>
      <c r="K14" s="9" t="e">
        <f>VLOOKUP(A14,Sheet2!A:S,8,0)</f>
        <v>#REF!</v>
      </c>
      <c r="L14" s="15">
        <f t="shared" si="2"/>
        <v>45442</v>
      </c>
      <c r="M14" s="20" t="e">
        <f>VLOOKUP(A14,Sheet2!A:S,9,0)</f>
        <v>#REF!</v>
      </c>
      <c r="N14" s="15">
        <f t="shared" si="3"/>
        <v>45473</v>
      </c>
      <c r="O14" s="20" t="e">
        <f>VLOOKUP(A14,Sheet2!A:S,10,0)</f>
        <v>#REF!</v>
      </c>
      <c r="P14" s="15">
        <f t="shared" si="4"/>
        <v>45503</v>
      </c>
      <c r="Q14" s="20" t="e">
        <f>VLOOKUP(A14,Sheet2!A:S,11,0)</f>
        <v>#REF!</v>
      </c>
      <c r="R14" s="15">
        <f t="shared" si="5"/>
        <v>45534</v>
      </c>
      <c r="S14" s="20" t="e">
        <f>VLOOKUP(A14,Sheet2!A:S,12,0)</f>
        <v>#REF!</v>
      </c>
      <c r="T14" s="15">
        <f t="shared" si="6"/>
        <v>45565</v>
      </c>
      <c r="U14" s="20" t="e">
        <f>VLOOKUP(A14,Sheet2!A:S,13,0)</f>
        <v>#REF!</v>
      </c>
      <c r="V14" s="15">
        <f t="shared" si="7"/>
        <v>45595</v>
      </c>
      <c r="W14" s="20" t="e">
        <f>VLOOKUP(A14,Sheet2!A:S,14,0)</f>
        <v>#REF!</v>
      </c>
      <c r="X14" s="15">
        <f t="shared" si="8"/>
        <v>45626</v>
      </c>
      <c r="Y14" s="20" t="e">
        <f>VLOOKUP(A14,Sheet2!A:S,15,0)</f>
        <v>#REF!</v>
      </c>
      <c r="Z14" s="15">
        <f t="shared" si="9"/>
        <v>45656</v>
      </c>
      <c r="AA14" s="20" t="e">
        <f>VLOOKUP(A14,Sheet2!A:S,16,0)</f>
        <v>#REF!</v>
      </c>
      <c r="AB14" s="15">
        <f t="shared" si="10"/>
        <v>45687</v>
      </c>
      <c r="AC14" s="20" t="e">
        <f>VLOOKUP(A14,Sheet2!A:S,17,0)</f>
        <v>#REF!</v>
      </c>
    </row>
    <row r="15" spans="1:29" ht="15.75" x14ac:dyDescent="0.2">
      <c r="A15" s="8">
        <v>10219</v>
      </c>
      <c r="B15" s="3" t="s">
        <v>30</v>
      </c>
      <c r="C15" s="3" t="s">
        <v>31</v>
      </c>
      <c r="D15" s="8" t="s">
        <v>116</v>
      </c>
      <c r="E15" s="8"/>
      <c r="F15" s="14">
        <f t="shared" si="11"/>
        <v>45367</v>
      </c>
      <c r="G15" s="4">
        <f>VLOOKUP(A15,Sheet2!A:S,6,0)</f>
        <v>0</v>
      </c>
      <c r="H15" s="14">
        <f t="shared" si="0"/>
        <v>45396</v>
      </c>
      <c r="I15" s="4">
        <f>VLOOKUP(A15,Sheet2!A:S,7,0)</f>
        <v>0</v>
      </c>
      <c r="J15" s="14">
        <f t="shared" si="1"/>
        <v>45427</v>
      </c>
      <c r="K15" s="8" t="e">
        <f>VLOOKUP(A15,Sheet2!A:S,8,0)</f>
        <v>#REF!</v>
      </c>
      <c r="L15" s="14">
        <f t="shared" si="2"/>
        <v>45457</v>
      </c>
      <c r="M15" s="4" t="e">
        <f>VLOOKUP(A15,Sheet2!A:S,9,0)</f>
        <v>#REF!</v>
      </c>
      <c r="N15" s="14">
        <f t="shared" si="3"/>
        <v>45488</v>
      </c>
      <c r="O15" s="4" t="e">
        <f>VLOOKUP(A15,Sheet2!A:S,10,0)</f>
        <v>#REF!</v>
      </c>
      <c r="P15" s="14">
        <f t="shared" si="4"/>
        <v>45518</v>
      </c>
      <c r="Q15" s="4" t="e">
        <f>VLOOKUP(A15,Sheet2!A:S,11,0)</f>
        <v>#REF!</v>
      </c>
      <c r="R15" s="14">
        <f t="shared" si="5"/>
        <v>45549</v>
      </c>
      <c r="S15" s="4" t="e">
        <f>VLOOKUP(A15,Sheet2!A:S,12,0)</f>
        <v>#REF!</v>
      </c>
      <c r="T15" s="14">
        <f t="shared" si="6"/>
        <v>45580</v>
      </c>
      <c r="U15" s="4" t="e">
        <f>VLOOKUP(A15,Sheet2!A:S,13,0)</f>
        <v>#REF!</v>
      </c>
      <c r="V15" s="14">
        <f t="shared" si="7"/>
        <v>45610</v>
      </c>
      <c r="W15" s="4" t="e">
        <f>VLOOKUP(A15,Sheet2!A:S,14,0)</f>
        <v>#REF!</v>
      </c>
      <c r="X15" s="14">
        <f t="shared" si="8"/>
        <v>45641</v>
      </c>
      <c r="Y15" s="4" t="e">
        <f>VLOOKUP(A15,Sheet2!A:S,15,0)</f>
        <v>#REF!</v>
      </c>
      <c r="Z15" s="14">
        <f t="shared" si="9"/>
        <v>45671</v>
      </c>
      <c r="AA15" s="4" t="e">
        <f>VLOOKUP(A15,Sheet2!A:S,16,0)</f>
        <v>#REF!</v>
      </c>
      <c r="AB15" s="14">
        <f t="shared" si="10"/>
        <v>45702</v>
      </c>
      <c r="AC15" s="4" t="e">
        <f>VLOOKUP(A15,Sheet2!A:S,17,0)</f>
        <v>#REF!</v>
      </c>
    </row>
    <row r="16" spans="1:29" ht="15.75" x14ac:dyDescent="0.2">
      <c r="A16" s="9">
        <v>10254</v>
      </c>
      <c r="B16" s="5" t="s">
        <v>32</v>
      </c>
      <c r="C16" s="5" t="s">
        <v>33</v>
      </c>
      <c r="D16" s="9">
        <v>45</v>
      </c>
      <c r="E16" s="9"/>
      <c r="F16" s="15">
        <f t="shared" si="11"/>
        <v>45382</v>
      </c>
      <c r="G16" s="20">
        <f>VLOOKUP(A16,Sheet2!A:S,6,0)</f>
        <v>45</v>
      </c>
      <c r="H16" s="15">
        <f t="shared" si="0"/>
        <v>45411</v>
      </c>
      <c r="I16" s="20">
        <f>VLOOKUP(A16,Sheet2!A:S,7,0)</f>
        <v>0</v>
      </c>
      <c r="J16" s="15">
        <f t="shared" si="1"/>
        <v>45442</v>
      </c>
      <c r="K16" s="9" t="e">
        <f>VLOOKUP(A16,Sheet2!A:S,8,0)</f>
        <v>#REF!</v>
      </c>
      <c r="L16" s="15">
        <f t="shared" si="2"/>
        <v>45472</v>
      </c>
      <c r="M16" s="20" t="e">
        <f>VLOOKUP(A16,Sheet2!A:S,9,0)</f>
        <v>#REF!</v>
      </c>
      <c r="N16" s="15">
        <f t="shared" si="3"/>
        <v>45503</v>
      </c>
      <c r="O16" s="20" t="e">
        <f>VLOOKUP(A16,Sheet2!A:S,10,0)</f>
        <v>#REF!</v>
      </c>
      <c r="P16" s="15">
        <f t="shared" si="4"/>
        <v>45533</v>
      </c>
      <c r="Q16" s="20" t="e">
        <f>VLOOKUP(A16,Sheet2!A:S,11,0)</f>
        <v>#REF!</v>
      </c>
      <c r="R16" s="15">
        <f t="shared" si="5"/>
        <v>45564</v>
      </c>
      <c r="S16" s="20" t="e">
        <f>VLOOKUP(A16,Sheet2!A:S,12,0)</f>
        <v>#REF!</v>
      </c>
      <c r="T16" s="15">
        <f t="shared" si="6"/>
        <v>45595</v>
      </c>
      <c r="U16" s="20" t="e">
        <f>VLOOKUP(A16,Sheet2!A:S,13,0)</f>
        <v>#REF!</v>
      </c>
      <c r="V16" s="15">
        <f t="shared" si="7"/>
        <v>45625</v>
      </c>
      <c r="W16" s="20" t="e">
        <f>VLOOKUP(A16,Sheet2!A:S,14,0)</f>
        <v>#REF!</v>
      </c>
      <c r="X16" s="15">
        <f t="shared" si="8"/>
        <v>45656</v>
      </c>
      <c r="Y16" s="20" t="e">
        <f>VLOOKUP(A16,Sheet2!A:S,15,0)</f>
        <v>#REF!</v>
      </c>
      <c r="Z16" s="15">
        <f t="shared" si="9"/>
        <v>45686</v>
      </c>
      <c r="AA16" s="20" t="e">
        <f>VLOOKUP(A16,Sheet2!A:S,16,0)</f>
        <v>#REF!</v>
      </c>
      <c r="AB16" s="15">
        <f t="shared" si="10"/>
        <v>45717</v>
      </c>
      <c r="AC16" s="20" t="e">
        <f>VLOOKUP(A16,Sheet2!A:S,17,0)</f>
        <v>#REF!</v>
      </c>
    </row>
    <row r="17" spans="1:29" ht="15.75" x14ac:dyDescent="0.2">
      <c r="A17" s="8">
        <v>10253</v>
      </c>
      <c r="B17" s="3" t="s">
        <v>34</v>
      </c>
      <c r="C17" s="3" t="s">
        <v>33</v>
      </c>
      <c r="D17" s="8">
        <v>45</v>
      </c>
      <c r="E17" s="8"/>
      <c r="F17" s="14">
        <f t="shared" si="11"/>
        <v>45382</v>
      </c>
      <c r="G17" s="4">
        <f>VLOOKUP(A17,Sheet2!A:S,6,0)</f>
        <v>45</v>
      </c>
      <c r="H17" s="14">
        <f t="shared" si="0"/>
        <v>45411</v>
      </c>
      <c r="I17" s="4">
        <f>VLOOKUP(A17,Sheet2!A:S,7,0)</f>
        <v>0</v>
      </c>
      <c r="J17" s="14">
        <f t="shared" si="1"/>
        <v>45442</v>
      </c>
      <c r="K17" s="8" t="e">
        <f>VLOOKUP(A17,Sheet2!A:S,8,0)</f>
        <v>#REF!</v>
      </c>
      <c r="L17" s="14">
        <f t="shared" si="2"/>
        <v>45472</v>
      </c>
      <c r="M17" s="4" t="e">
        <f>VLOOKUP(A17,Sheet2!A:S,9,0)</f>
        <v>#REF!</v>
      </c>
      <c r="N17" s="14">
        <f t="shared" si="3"/>
        <v>45503</v>
      </c>
      <c r="O17" s="4" t="e">
        <f>VLOOKUP(A17,Sheet2!A:S,10,0)</f>
        <v>#REF!</v>
      </c>
      <c r="P17" s="14">
        <f t="shared" si="4"/>
        <v>45533</v>
      </c>
      <c r="Q17" s="4" t="e">
        <f>VLOOKUP(A17,Sheet2!A:S,11,0)</f>
        <v>#REF!</v>
      </c>
      <c r="R17" s="14">
        <f t="shared" si="5"/>
        <v>45564</v>
      </c>
      <c r="S17" s="4" t="e">
        <f>VLOOKUP(A17,Sheet2!A:S,12,0)</f>
        <v>#REF!</v>
      </c>
      <c r="T17" s="14">
        <f t="shared" si="6"/>
        <v>45595</v>
      </c>
      <c r="U17" s="4" t="e">
        <f>VLOOKUP(A17,Sheet2!A:S,13,0)</f>
        <v>#REF!</v>
      </c>
      <c r="V17" s="14">
        <f t="shared" si="7"/>
        <v>45625</v>
      </c>
      <c r="W17" s="4" t="e">
        <f>VLOOKUP(A17,Sheet2!A:S,14,0)</f>
        <v>#REF!</v>
      </c>
      <c r="X17" s="14">
        <f t="shared" si="8"/>
        <v>45656</v>
      </c>
      <c r="Y17" s="4" t="e">
        <f>VLOOKUP(A17,Sheet2!A:S,15,0)</f>
        <v>#REF!</v>
      </c>
      <c r="Z17" s="14">
        <f t="shared" si="9"/>
        <v>45686</v>
      </c>
      <c r="AA17" s="4" t="e">
        <f>VLOOKUP(A17,Sheet2!A:S,16,0)</f>
        <v>#REF!</v>
      </c>
      <c r="AB17" s="14">
        <f t="shared" si="10"/>
        <v>45717</v>
      </c>
      <c r="AC17" s="4" t="e">
        <f>VLOOKUP(A17,Sheet2!A:S,17,0)</f>
        <v>#REF!</v>
      </c>
    </row>
    <row r="18" spans="1:29" ht="15.75" x14ac:dyDescent="0.2">
      <c r="A18" s="9">
        <v>10234</v>
      </c>
      <c r="B18" s="5" t="s">
        <v>35</v>
      </c>
      <c r="C18" s="5" t="s">
        <v>17</v>
      </c>
      <c r="D18" s="9">
        <v>30</v>
      </c>
      <c r="E18" s="9" t="s">
        <v>109</v>
      </c>
      <c r="F18" s="15">
        <f t="shared" si="11"/>
        <v>45367</v>
      </c>
      <c r="G18" s="20">
        <f>VLOOKUP(A18,Sheet2!A:S,6,0)</f>
        <v>30</v>
      </c>
      <c r="H18" s="15">
        <f t="shared" si="0"/>
        <v>45396</v>
      </c>
      <c r="I18" s="20" t="str">
        <f>VLOOKUP(A18,Sheet2!A:S,7,0)</f>
        <v>Transfaer</v>
      </c>
      <c r="J18" s="15">
        <f t="shared" si="1"/>
        <v>45427</v>
      </c>
      <c r="K18" s="9" t="e">
        <f>VLOOKUP(A18,Sheet2!A:S,8,0)</f>
        <v>#REF!</v>
      </c>
      <c r="L18" s="15">
        <f t="shared" si="2"/>
        <v>45457</v>
      </c>
      <c r="M18" s="20" t="e">
        <f>VLOOKUP(A18,Sheet2!A:S,9,0)</f>
        <v>#REF!</v>
      </c>
      <c r="N18" s="15">
        <f t="shared" si="3"/>
        <v>45488</v>
      </c>
      <c r="O18" s="20" t="e">
        <f>VLOOKUP(A18,Sheet2!A:S,10,0)</f>
        <v>#REF!</v>
      </c>
      <c r="P18" s="15">
        <f t="shared" si="4"/>
        <v>45518</v>
      </c>
      <c r="Q18" s="20" t="e">
        <f>VLOOKUP(A18,Sheet2!A:S,11,0)</f>
        <v>#REF!</v>
      </c>
      <c r="R18" s="15">
        <f t="shared" si="5"/>
        <v>45549</v>
      </c>
      <c r="S18" s="20" t="e">
        <f>VLOOKUP(A18,Sheet2!A:S,12,0)</f>
        <v>#REF!</v>
      </c>
      <c r="T18" s="15">
        <f t="shared" si="6"/>
        <v>45580</v>
      </c>
      <c r="U18" s="20" t="e">
        <f>VLOOKUP(A18,Sheet2!A:S,13,0)</f>
        <v>#REF!</v>
      </c>
      <c r="V18" s="15">
        <f t="shared" si="7"/>
        <v>45610</v>
      </c>
      <c r="W18" s="20" t="e">
        <f>VLOOKUP(A18,Sheet2!A:S,14,0)</f>
        <v>#REF!</v>
      </c>
      <c r="X18" s="15">
        <f t="shared" si="8"/>
        <v>45641</v>
      </c>
      <c r="Y18" s="20" t="e">
        <f>VLOOKUP(A18,Sheet2!A:S,15,0)</f>
        <v>#REF!</v>
      </c>
      <c r="Z18" s="15">
        <f t="shared" si="9"/>
        <v>45671</v>
      </c>
      <c r="AA18" s="20" t="e">
        <f>VLOOKUP(A18,Sheet2!A:S,16,0)</f>
        <v>#REF!</v>
      </c>
      <c r="AB18" s="15">
        <f t="shared" si="10"/>
        <v>45702</v>
      </c>
      <c r="AC18" s="20" t="e">
        <f>VLOOKUP(A18,Sheet2!A:S,17,0)</f>
        <v>#REF!</v>
      </c>
    </row>
    <row r="19" spans="1:29" ht="15.75" x14ac:dyDescent="0.2">
      <c r="A19" s="8" t="s">
        <v>37</v>
      </c>
      <c r="B19" s="3" t="s">
        <v>37</v>
      </c>
      <c r="C19" s="3" t="s">
        <v>38</v>
      </c>
      <c r="D19" s="8" t="s">
        <v>116</v>
      </c>
      <c r="E19" s="8"/>
      <c r="F19" s="14">
        <f t="shared" si="11"/>
        <v>45367</v>
      </c>
      <c r="G19" s="4">
        <f>VLOOKUP(A19,Sheet2!A:S,6,0)</f>
        <v>30</v>
      </c>
      <c r="H19" s="14">
        <f t="shared" si="0"/>
        <v>45396</v>
      </c>
      <c r="I19" s="4">
        <f>VLOOKUP(A19,Sheet2!A:S,7,0)</f>
        <v>0</v>
      </c>
      <c r="J19" s="14">
        <f t="shared" si="1"/>
        <v>45427</v>
      </c>
      <c r="K19" s="8" t="e">
        <f>VLOOKUP(A19,Sheet2!A:S,8,0)</f>
        <v>#REF!</v>
      </c>
      <c r="L19" s="14">
        <f t="shared" si="2"/>
        <v>45457</v>
      </c>
      <c r="M19" s="4" t="e">
        <f>VLOOKUP(A19,Sheet2!A:S,9,0)</f>
        <v>#REF!</v>
      </c>
      <c r="N19" s="14">
        <f t="shared" si="3"/>
        <v>45488</v>
      </c>
      <c r="O19" s="4" t="e">
        <f>VLOOKUP(A19,Sheet2!A:S,10,0)</f>
        <v>#REF!</v>
      </c>
      <c r="P19" s="14">
        <f t="shared" si="4"/>
        <v>45518</v>
      </c>
      <c r="Q19" s="4" t="e">
        <f>VLOOKUP(A19,Sheet2!A:S,11,0)</f>
        <v>#REF!</v>
      </c>
      <c r="R19" s="14">
        <f t="shared" si="5"/>
        <v>45549</v>
      </c>
      <c r="S19" s="4" t="e">
        <f>VLOOKUP(A19,Sheet2!A:S,12,0)</f>
        <v>#REF!</v>
      </c>
      <c r="T19" s="14">
        <f t="shared" si="6"/>
        <v>45580</v>
      </c>
      <c r="U19" s="4" t="e">
        <f>VLOOKUP(A19,Sheet2!A:S,13,0)</f>
        <v>#REF!</v>
      </c>
      <c r="V19" s="14">
        <f t="shared" si="7"/>
        <v>45610</v>
      </c>
      <c r="W19" s="4" t="e">
        <f>VLOOKUP(A19,Sheet2!A:S,14,0)</f>
        <v>#REF!</v>
      </c>
      <c r="X19" s="14">
        <f t="shared" si="8"/>
        <v>45641</v>
      </c>
      <c r="Y19" s="4" t="e">
        <f>VLOOKUP(A19,Sheet2!A:S,15,0)</f>
        <v>#REF!</v>
      </c>
      <c r="Z19" s="14">
        <f t="shared" si="9"/>
        <v>45671</v>
      </c>
      <c r="AA19" s="4" t="e">
        <f>VLOOKUP(A19,Sheet2!A:S,16,0)</f>
        <v>#REF!</v>
      </c>
      <c r="AB19" s="14">
        <f t="shared" si="10"/>
        <v>45702</v>
      </c>
      <c r="AC19" s="4" t="e">
        <f>VLOOKUP(A19,Sheet2!A:S,17,0)</f>
        <v>#REF!</v>
      </c>
    </row>
    <row r="20" spans="1:29" ht="15.75" x14ac:dyDescent="0.2">
      <c r="A20" s="9">
        <v>10134</v>
      </c>
      <c r="B20" s="5" t="s">
        <v>39</v>
      </c>
      <c r="C20" s="5" t="s">
        <v>40</v>
      </c>
      <c r="D20" s="9">
        <v>45</v>
      </c>
      <c r="E20" s="9" t="s">
        <v>109</v>
      </c>
      <c r="F20" s="15">
        <f t="shared" si="11"/>
        <v>45382</v>
      </c>
      <c r="G20" s="20">
        <f>VLOOKUP(A20,Sheet2!A:S,6,0)</f>
        <v>45</v>
      </c>
      <c r="H20" s="15">
        <f t="shared" si="0"/>
        <v>45411</v>
      </c>
      <c r="I20" s="20" t="str">
        <f>VLOOKUP(A20,Sheet2!A:S,7,0)</f>
        <v>Transfaer</v>
      </c>
      <c r="J20" s="15">
        <f t="shared" si="1"/>
        <v>45442</v>
      </c>
      <c r="K20" s="9" t="e">
        <f>VLOOKUP(A20,Sheet2!A:S,8,0)</f>
        <v>#REF!</v>
      </c>
      <c r="L20" s="15">
        <f t="shared" si="2"/>
        <v>45472</v>
      </c>
      <c r="M20" s="20" t="e">
        <f>VLOOKUP(A20,Sheet2!A:S,9,0)</f>
        <v>#REF!</v>
      </c>
      <c r="N20" s="15">
        <f t="shared" si="3"/>
        <v>45503</v>
      </c>
      <c r="O20" s="20" t="e">
        <f>VLOOKUP(A20,Sheet2!A:S,10,0)</f>
        <v>#REF!</v>
      </c>
      <c r="P20" s="15">
        <f t="shared" si="4"/>
        <v>45533</v>
      </c>
      <c r="Q20" s="20" t="e">
        <f>VLOOKUP(A20,Sheet2!A:S,11,0)</f>
        <v>#REF!</v>
      </c>
      <c r="R20" s="15">
        <f t="shared" si="5"/>
        <v>45564</v>
      </c>
      <c r="S20" s="20" t="e">
        <f>VLOOKUP(A20,Sheet2!A:S,12,0)</f>
        <v>#REF!</v>
      </c>
      <c r="T20" s="15">
        <f t="shared" si="6"/>
        <v>45595</v>
      </c>
      <c r="U20" s="20" t="e">
        <f>VLOOKUP(A20,Sheet2!A:S,13,0)</f>
        <v>#REF!</v>
      </c>
      <c r="V20" s="15">
        <f t="shared" si="7"/>
        <v>45625</v>
      </c>
      <c r="W20" s="20" t="e">
        <f>VLOOKUP(A20,Sheet2!A:S,14,0)</f>
        <v>#REF!</v>
      </c>
      <c r="X20" s="15">
        <f t="shared" si="8"/>
        <v>45656</v>
      </c>
      <c r="Y20" s="20" t="e">
        <f>VLOOKUP(A20,Sheet2!A:S,15,0)</f>
        <v>#REF!</v>
      </c>
      <c r="Z20" s="15">
        <f t="shared" si="9"/>
        <v>45686</v>
      </c>
      <c r="AA20" s="20" t="e">
        <f>VLOOKUP(A20,Sheet2!A:S,16,0)</f>
        <v>#REF!</v>
      </c>
      <c r="AB20" s="15">
        <f t="shared" si="10"/>
        <v>45717</v>
      </c>
      <c r="AC20" s="20" t="e">
        <f>VLOOKUP(A20,Sheet2!A:S,17,0)</f>
        <v>#REF!</v>
      </c>
    </row>
    <row r="21" spans="1:29" ht="15.75" x14ac:dyDescent="0.2">
      <c r="A21" s="8">
        <v>10259</v>
      </c>
      <c r="B21" s="3" t="s">
        <v>42</v>
      </c>
      <c r="C21" s="3" t="s">
        <v>43</v>
      </c>
      <c r="D21" s="8" t="s">
        <v>116</v>
      </c>
      <c r="E21" s="8"/>
      <c r="F21" s="14">
        <f t="shared" si="11"/>
        <v>45367</v>
      </c>
      <c r="G21" s="4" t="str">
        <f>VLOOKUP(A21,Sheet2!A:S,6,0)</f>
        <v>30</v>
      </c>
      <c r="H21" s="14">
        <f t="shared" si="0"/>
        <v>45396</v>
      </c>
      <c r="I21" s="4">
        <f>VLOOKUP(A21,Sheet2!A:S,7,0)</f>
        <v>0</v>
      </c>
      <c r="J21" s="14">
        <f t="shared" si="1"/>
        <v>45427</v>
      </c>
      <c r="K21" s="8" t="e">
        <f>VLOOKUP(A21,Sheet2!A:S,8,0)</f>
        <v>#REF!</v>
      </c>
      <c r="L21" s="14">
        <f t="shared" si="2"/>
        <v>45457</v>
      </c>
      <c r="M21" s="4" t="e">
        <f>VLOOKUP(A21,Sheet2!A:S,9,0)</f>
        <v>#REF!</v>
      </c>
      <c r="N21" s="14">
        <f t="shared" si="3"/>
        <v>45488</v>
      </c>
      <c r="O21" s="4" t="e">
        <f>VLOOKUP(A21,Sheet2!A:S,10,0)</f>
        <v>#REF!</v>
      </c>
      <c r="P21" s="14">
        <f t="shared" si="4"/>
        <v>45518</v>
      </c>
      <c r="Q21" s="4" t="e">
        <f>VLOOKUP(A21,Sheet2!A:S,11,0)</f>
        <v>#REF!</v>
      </c>
      <c r="R21" s="14">
        <f t="shared" si="5"/>
        <v>45549</v>
      </c>
      <c r="S21" s="4" t="e">
        <f>VLOOKUP(A21,Sheet2!A:S,12,0)</f>
        <v>#REF!</v>
      </c>
      <c r="T21" s="14">
        <f t="shared" si="6"/>
        <v>45580</v>
      </c>
      <c r="U21" s="4" t="e">
        <f>VLOOKUP(A21,Sheet2!A:S,13,0)</f>
        <v>#REF!</v>
      </c>
      <c r="V21" s="14">
        <f t="shared" si="7"/>
        <v>45610</v>
      </c>
      <c r="W21" s="4" t="e">
        <f>VLOOKUP(A21,Sheet2!A:S,14,0)</f>
        <v>#REF!</v>
      </c>
      <c r="X21" s="14">
        <f t="shared" si="8"/>
        <v>45641</v>
      </c>
      <c r="Y21" s="4" t="e">
        <f>VLOOKUP(A21,Sheet2!A:S,15,0)</f>
        <v>#REF!</v>
      </c>
      <c r="Z21" s="14">
        <f t="shared" si="9"/>
        <v>45671</v>
      </c>
      <c r="AA21" s="4" t="e">
        <f>VLOOKUP(A21,Sheet2!A:S,16,0)</f>
        <v>#REF!</v>
      </c>
      <c r="AB21" s="14">
        <f t="shared" si="10"/>
        <v>45702</v>
      </c>
      <c r="AC21" s="4" t="e">
        <f>VLOOKUP(A21,Sheet2!A:S,17,0)</f>
        <v>#REF!</v>
      </c>
    </row>
    <row r="22" spans="1:29" ht="15.75" x14ac:dyDescent="0.2">
      <c r="A22" s="16">
        <v>10263</v>
      </c>
      <c r="B22" s="5" t="s">
        <v>44</v>
      </c>
      <c r="C22" s="5" t="s">
        <v>17</v>
      </c>
      <c r="D22" s="9">
        <v>30</v>
      </c>
      <c r="E22" s="9" t="s">
        <v>109</v>
      </c>
      <c r="F22" s="15">
        <f t="shared" si="11"/>
        <v>45367</v>
      </c>
      <c r="G22" s="20" t="e">
        <f>VLOOKUP(A22,Sheet2!A:S,6,0)</f>
        <v>#N/A</v>
      </c>
      <c r="H22" s="15">
        <f t="shared" si="0"/>
        <v>45396</v>
      </c>
      <c r="I22" s="20" t="e">
        <f>VLOOKUP(A22,Sheet2!A:S,7,0)</f>
        <v>#N/A</v>
      </c>
      <c r="J22" s="15">
        <f t="shared" si="1"/>
        <v>45427</v>
      </c>
      <c r="K22" s="9" t="e">
        <f>VLOOKUP(A22,Sheet2!A:S,8,0)</f>
        <v>#N/A</v>
      </c>
      <c r="L22" s="15">
        <f t="shared" si="2"/>
        <v>45457</v>
      </c>
      <c r="M22" s="20" t="e">
        <f>VLOOKUP(A22,Sheet2!A:S,9,0)</f>
        <v>#N/A</v>
      </c>
      <c r="N22" s="15">
        <f t="shared" si="3"/>
        <v>45488</v>
      </c>
      <c r="O22" s="20" t="e">
        <f>VLOOKUP(A22,Sheet2!A:S,10,0)</f>
        <v>#N/A</v>
      </c>
      <c r="P22" s="15">
        <f t="shared" si="4"/>
        <v>45518</v>
      </c>
      <c r="Q22" s="20" t="e">
        <f>VLOOKUP(A22,Sheet2!A:S,11,0)</f>
        <v>#N/A</v>
      </c>
      <c r="R22" s="15">
        <f t="shared" si="5"/>
        <v>45549</v>
      </c>
      <c r="S22" s="20" t="e">
        <f>VLOOKUP(A22,Sheet2!A:S,12,0)</f>
        <v>#N/A</v>
      </c>
      <c r="T22" s="15">
        <f t="shared" si="6"/>
        <v>45580</v>
      </c>
      <c r="U22" s="20" t="e">
        <f>VLOOKUP(A22,Sheet2!A:S,13,0)</f>
        <v>#N/A</v>
      </c>
      <c r="V22" s="15">
        <f t="shared" si="7"/>
        <v>45610</v>
      </c>
      <c r="W22" s="20" t="e">
        <f>VLOOKUP(A22,Sheet2!A:S,14,0)</f>
        <v>#N/A</v>
      </c>
      <c r="X22" s="15">
        <f t="shared" si="8"/>
        <v>45641</v>
      </c>
      <c r="Y22" s="20" t="e">
        <f>VLOOKUP(A22,Sheet2!A:S,15,0)</f>
        <v>#N/A</v>
      </c>
      <c r="Z22" s="15">
        <f t="shared" si="9"/>
        <v>45671</v>
      </c>
      <c r="AA22" s="20" t="e">
        <f>VLOOKUP(A22,Sheet2!A:S,16,0)</f>
        <v>#N/A</v>
      </c>
      <c r="AB22" s="15">
        <f t="shared" si="10"/>
        <v>45702</v>
      </c>
      <c r="AC22" s="20" t="e">
        <f>VLOOKUP(A22,Sheet2!A:S,17,0)</f>
        <v>#N/A</v>
      </c>
    </row>
    <row r="23" spans="1:29" ht="15.75" x14ac:dyDescent="0.2">
      <c r="A23" s="8">
        <v>10262</v>
      </c>
      <c r="B23" s="3" t="s">
        <v>45</v>
      </c>
      <c r="C23" s="3" t="s">
        <v>46</v>
      </c>
      <c r="D23" s="8">
        <v>14</v>
      </c>
      <c r="E23" s="8" t="s">
        <v>109</v>
      </c>
      <c r="F23" s="14">
        <f t="shared" si="11"/>
        <v>45351</v>
      </c>
      <c r="G23" s="4">
        <f>VLOOKUP(A23,Sheet2!A:S,6,0)</f>
        <v>14</v>
      </c>
      <c r="H23" s="14">
        <f t="shared" si="0"/>
        <v>45380</v>
      </c>
      <c r="I23" s="4" t="str">
        <f>VLOOKUP(A23,Sheet2!A:S,7,0)</f>
        <v>Transfaer</v>
      </c>
      <c r="J23" s="14">
        <f t="shared" si="1"/>
        <v>45411</v>
      </c>
      <c r="K23" s="8" t="e">
        <f>VLOOKUP(A23,Sheet2!A:S,8,0)</f>
        <v>#REF!</v>
      </c>
      <c r="L23" s="14">
        <f t="shared" si="2"/>
        <v>45441</v>
      </c>
      <c r="M23" s="4" t="e">
        <f>VLOOKUP(A23,Sheet2!A:S,9,0)</f>
        <v>#REF!</v>
      </c>
      <c r="N23" s="14">
        <f t="shared" si="3"/>
        <v>45472</v>
      </c>
      <c r="O23" s="4" t="e">
        <f>VLOOKUP(A23,Sheet2!A:S,10,0)</f>
        <v>#REF!</v>
      </c>
      <c r="P23" s="14">
        <f t="shared" si="4"/>
        <v>45502</v>
      </c>
      <c r="Q23" s="4" t="e">
        <f>VLOOKUP(A23,Sheet2!A:S,11,0)</f>
        <v>#REF!</v>
      </c>
      <c r="R23" s="14">
        <f t="shared" si="5"/>
        <v>45533</v>
      </c>
      <c r="S23" s="4" t="e">
        <f>VLOOKUP(A23,Sheet2!A:S,12,0)</f>
        <v>#REF!</v>
      </c>
      <c r="T23" s="14">
        <f t="shared" si="6"/>
        <v>45564</v>
      </c>
      <c r="U23" s="4" t="e">
        <f>VLOOKUP(A23,Sheet2!A:S,13,0)</f>
        <v>#REF!</v>
      </c>
      <c r="V23" s="14">
        <f t="shared" si="7"/>
        <v>45594</v>
      </c>
      <c r="W23" s="4" t="e">
        <f>VLOOKUP(A23,Sheet2!A:S,14,0)</f>
        <v>#REF!</v>
      </c>
      <c r="X23" s="14">
        <f t="shared" si="8"/>
        <v>45625</v>
      </c>
      <c r="Y23" s="4" t="e">
        <f>VLOOKUP(A23,Sheet2!A:S,15,0)</f>
        <v>#REF!</v>
      </c>
      <c r="Z23" s="14">
        <f t="shared" si="9"/>
        <v>45655</v>
      </c>
      <c r="AA23" s="4" t="e">
        <f>VLOOKUP(A23,Sheet2!A:S,16,0)</f>
        <v>#REF!</v>
      </c>
      <c r="AB23" s="14">
        <f t="shared" si="10"/>
        <v>45686</v>
      </c>
      <c r="AC23" s="4" t="e">
        <f>VLOOKUP(A23,Sheet2!A:S,17,0)</f>
        <v>#REF!</v>
      </c>
    </row>
    <row r="24" spans="1:29" ht="15.75" x14ac:dyDescent="0.2">
      <c r="A24" s="9">
        <v>10214</v>
      </c>
      <c r="B24" s="5" t="s">
        <v>48</v>
      </c>
      <c r="C24" s="5" t="s">
        <v>49</v>
      </c>
      <c r="D24" s="9">
        <v>30</v>
      </c>
      <c r="E24" s="9" t="s">
        <v>109</v>
      </c>
      <c r="F24" s="15">
        <f t="shared" si="11"/>
        <v>45367</v>
      </c>
      <c r="G24" s="20">
        <f>VLOOKUP(A24,Sheet2!A:S,6,0)</f>
        <v>30</v>
      </c>
      <c r="H24" s="15">
        <f t="shared" si="0"/>
        <v>45396</v>
      </c>
      <c r="I24" s="20" t="str">
        <f>VLOOKUP(A24,Sheet2!A:S,7,0)</f>
        <v>Transfaer</v>
      </c>
      <c r="J24" s="15">
        <f t="shared" si="1"/>
        <v>45427</v>
      </c>
      <c r="K24" s="9" t="e">
        <f>VLOOKUP(A24,Sheet2!A:S,8,0)</f>
        <v>#REF!</v>
      </c>
      <c r="L24" s="15">
        <f t="shared" si="2"/>
        <v>45457</v>
      </c>
      <c r="M24" s="20" t="e">
        <f>VLOOKUP(A24,Sheet2!A:S,9,0)</f>
        <v>#REF!</v>
      </c>
      <c r="N24" s="15">
        <f t="shared" si="3"/>
        <v>45488</v>
      </c>
      <c r="O24" s="20" t="e">
        <f>VLOOKUP(A24,Sheet2!A:S,10,0)</f>
        <v>#REF!</v>
      </c>
      <c r="P24" s="15">
        <f t="shared" si="4"/>
        <v>45518</v>
      </c>
      <c r="Q24" s="20" t="e">
        <f>VLOOKUP(A24,Sheet2!A:S,11,0)</f>
        <v>#REF!</v>
      </c>
      <c r="R24" s="15">
        <f t="shared" si="5"/>
        <v>45549</v>
      </c>
      <c r="S24" s="20" t="e">
        <f>VLOOKUP(A24,Sheet2!A:S,12,0)</f>
        <v>#REF!</v>
      </c>
      <c r="T24" s="15">
        <f t="shared" si="6"/>
        <v>45580</v>
      </c>
      <c r="U24" s="20" t="e">
        <f>VLOOKUP(A24,Sheet2!A:S,13,0)</f>
        <v>#REF!</v>
      </c>
      <c r="V24" s="15">
        <f t="shared" si="7"/>
        <v>45610</v>
      </c>
      <c r="W24" s="20" t="e">
        <f>VLOOKUP(A24,Sheet2!A:S,14,0)</f>
        <v>#REF!</v>
      </c>
      <c r="X24" s="15">
        <f t="shared" si="8"/>
        <v>45641</v>
      </c>
      <c r="Y24" s="20" t="e">
        <f>VLOOKUP(A24,Sheet2!A:S,15,0)</f>
        <v>#REF!</v>
      </c>
      <c r="Z24" s="15">
        <f t="shared" si="9"/>
        <v>45671</v>
      </c>
      <c r="AA24" s="20" t="e">
        <f>VLOOKUP(A24,Sheet2!A:S,16,0)</f>
        <v>#REF!</v>
      </c>
      <c r="AB24" s="15">
        <f t="shared" si="10"/>
        <v>45702</v>
      </c>
      <c r="AC24" s="20" t="e">
        <f>VLOOKUP(A24,Sheet2!A:S,17,0)</f>
        <v>#REF!</v>
      </c>
    </row>
    <row r="25" spans="1:29" ht="15.75" x14ac:dyDescent="0.2">
      <c r="A25" s="8">
        <v>10239</v>
      </c>
      <c r="B25" s="3" t="s">
        <v>51</v>
      </c>
      <c r="C25" s="3" t="s">
        <v>52</v>
      </c>
      <c r="D25" s="8">
        <v>30</v>
      </c>
      <c r="E25" s="8" t="s">
        <v>109</v>
      </c>
      <c r="F25" s="14">
        <f t="shared" si="11"/>
        <v>45367</v>
      </c>
      <c r="G25" s="4">
        <f>VLOOKUP(A25,Sheet2!A:S,6,0)</f>
        <v>30</v>
      </c>
      <c r="H25" s="14">
        <f t="shared" si="0"/>
        <v>45396</v>
      </c>
      <c r="I25" s="4" t="str">
        <f>VLOOKUP(A25,Sheet2!A:S,7,0)</f>
        <v>Transfaer</v>
      </c>
      <c r="J25" s="14">
        <f t="shared" si="1"/>
        <v>45427</v>
      </c>
      <c r="K25" s="8" t="e">
        <f>VLOOKUP(A25,Sheet2!A:S,8,0)</f>
        <v>#REF!</v>
      </c>
      <c r="L25" s="14">
        <f t="shared" si="2"/>
        <v>45457</v>
      </c>
      <c r="M25" s="4" t="e">
        <f>VLOOKUP(A25,Sheet2!A:S,9,0)</f>
        <v>#REF!</v>
      </c>
      <c r="N25" s="14">
        <f t="shared" si="3"/>
        <v>45488</v>
      </c>
      <c r="O25" s="4" t="e">
        <f>VLOOKUP(A25,Sheet2!A:S,10,0)</f>
        <v>#REF!</v>
      </c>
      <c r="P25" s="14">
        <f t="shared" si="4"/>
        <v>45518</v>
      </c>
      <c r="Q25" s="4" t="e">
        <f>VLOOKUP(A25,Sheet2!A:S,11,0)</f>
        <v>#REF!</v>
      </c>
      <c r="R25" s="14">
        <f t="shared" si="5"/>
        <v>45549</v>
      </c>
      <c r="S25" s="4" t="e">
        <f>VLOOKUP(A25,Sheet2!A:S,12,0)</f>
        <v>#REF!</v>
      </c>
      <c r="T25" s="14">
        <f t="shared" si="6"/>
        <v>45580</v>
      </c>
      <c r="U25" s="4" t="e">
        <f>VLOOKUP(A25,Sheet2!A:S,13,0)</f>
        <v>#REF!</v>
      </c>
      <c r="V25" s="14">
        <f t="shared" si="7"/>
        <v>45610</v>
      </c>
      <c r="W25" s="4" t="e">
        <f>VLOOKUP(A25,Sheet2!A:S,14,0)</f>
        <v>#REF!</v>
      </c>
      <c r="X25" s="14">
        <f t="shared" si="8"/>
        <v>45641</v>
      </c>
      <c r="Y25" s="4" t="e">
        <f>VLOOKUP(A25,Sheet2!A:S,15,0)</f>
        <v>#REF!</v>
      </c>
      <c r="Z25" s="14">
        <f t="shared" si="9"/>
        <v>45671</v>
      </c>
      <c r="AA25" s="4" t="e">
        <f>VLOOKUP(A25,Sheet2!A:S,16,0)</f>
        <v>#REF!</v>
      </c>
      <c r="AB25" s="14">
        <f t="shared" si="10"/>
        <v>45702</v>
      </c>
      <c r="AC25" s="4" t="e">
        <f>VLOOKUP(A25,Sheet2!A:S,17,0)</f>
        <v>#REF!</v>
      </c>
    </row>
    <row r="26" spans="1:29" ht="15.75" x14ac:dyDescent="0.2">
      <c r="A26" s="9">
        <v>10236</v>
      </c>
      <c r="B26" s="5" t="s">
        <v>53</v>
      </c>
      <c r="C26" s="5" t="s">
        <v>54</v>
      </c>
      <c r="D26" s="9">
        <v>30</v>
      </c>
      <c r="E26" s="9" t="s">
        <v>109</v>
      </c>
      <c r="F26" s="15">
        <f t="shared" si="11"/>
        <v>45367</v>
      </c>
      <c r="G26" s="20">
        <f>VLOOKUP(A26,Sheet2!A:S,6,0)</f>
        <v>30</v>
      </c>
      <c r="H26" s="15">
        <f t="shared" si="0"/>
        <v>45396</v>
      </c>
      <c r="I26" s="20" t="str">
        <f>VLOOKUP(A26,Sheet2!A:S,7,0)</f>
        <v>Transfaer</v>
      </c>
      <c r="J26" s="15">
        <f t="shared" si="1"/>
        <v>45427</v>
      </c>
      <c r="K26" s="9" t="e">
        <f>VLOOKUP(A26,Sheet2!A:S,8,0)</f>
        <v>#REF!</v>
      </c>
      <c r="L26" s="15">
        <f t="shared" si="2"/>
        <v>45457</v>
      </c>
      <c r="M26" s="20" t="e">
        <f>VLOOKUP(A26,Sheet2!A:S,9,0)</f>
        <v>#REF!</v>
      </c>
      <c r="N26" s="15">
        <f t="shared" si="3"/>
        <v>45488</v>
      </c>
      <c r="O26" s="20" t="e">
        <f>VLOOKUP(A26,Sheet2!A:S,10,0)</f>
        <v>#REF!</v>
      </c>
      <c r="P26" s="15">
        <f t="shared" si="4"/>
        <v>45518</v>
      </c>
      <c r="Q26" s="20" t="e">
        <f>VLOOKUP(A26,Sheet2!A:S,11,0)</f>
        <v>#REF!</v>
      </c>
      <c r="R26" s="15">
        <f t="shared" si="5"/>
        <v>45549</v>
      </c>
      <c r="S26" s="20" t="e">
        <f>VLOOKUP(A26,Sheet2!A:S,12,0)</f>
        <v>#REF!</v>
      </c>
      <c r="T26" s="15">
        <f t="shared" si="6"/>
        <v>45580</v>
      </c>
      <c r="U26" s="20" t="e">
        <f>VLOOKUP(A26,Sheet2!A:S,13,0)</f>
        <v>#REF!</v>
      </c>
      <c r="V26" s="15">
        <f t="shared" si="7"/>
        <v>45610</v>
      </c>
      <c r="W26" s="20" t="e">
        <f>VLOOKUP(A26,Sheet2!A:S,14,0)</f>
        <v>#REF!</v>
      </c>
      <c r="X26" s="15">
        <f t="shared" si="8"/>
        <v>45641</v>
      </c>
      <c r="Y26" s="20" t="e">
        <f>VLOOKUP(A26,Sheet2!A:S,15,0)</f>
        <v>#REF!</v>
      </c>
      <c r="Z26" s="15">
        <f t="shared" si="9"/>
        <v>45671</v>
      </c>
      <c r="AA26" s="20" t="e">
        <f>VLOOKUP(A26,Sheet2!A:S,16,0)</f>
        <v>#REF!</v>
      </c>
      <c r="AB26" s="15">
        <f t="shared" si="10"/>
        <v>45702</v>
      </c>
      <c r="AC26" s="20" t="e">
        <f>VLOOKUP(A26,Sheet2!A:S,17,0)</f>
        <v>#REF!</v>
      </c>
    </row>
    <row r="27" spans="1:29" ht="15.75" x14ac:dyDescent="0.2">
      <c r="A27" s="8">
        <v>10247</v>
      </c>
      <c r="B27" s="3" t="s">
        <v>55</v>
      </c>
      <c r="C27" s="3" t="s">
        <v>56</v>
      </c>
      <c r="D27" s="8">
        <v>7</v>
      </c>
      <c r="E27" s="8" t="s">
        <v>110</v>
      </c>
      <c r="F27" s="14">
        <f t="shared" si="11"/>
        <v>45344</v>
      </c>
      <c r="G27" s="4">
        <f>VLOOKUP(A27,Sheet2!A:S,6,0)</f>
        <v>7</v>
      </c>
      <c r="H27" s="14">
        <f t="shared" si="0"/>
        <v>45373</v>
      </c>
      <c r="I27" s="4" t="str">
        <f>VLOOKUP(A27,Sheet2!A:S,7,0)</f>
        <v>LC</v>
      </c>
      <c r="J27" s="14">
        <f t="shared" si="1"/>
        <v>45404</v>
      </c>
      <c r="K27" s="8" t="e">
        <f>VLOOKUP(A27,Sheet2!A:S,8,0)</f>
        <v>#REF!</v>
      </c>
      <c r="L27" s="14">
        <f t="shared" si="2"/>
        <v>45434</v>
      </c>
      <c r="M27" s="4" t="e">
        <f>VLOOKUP(A27,Sheet2!A:S,9,0)</f>
        <v>#REF!</v>
      </c>
      <c r="N27" s="14">
        <f t="shared" si="3"/>
        <v>45465</v>
      </c>
      <c r="O27" s="4" t="e">
        <f>VLOOKUP(A27,Sheet2!A:S,10,0)</f>
        <v>#REF!</v>
      </c>
      <c r="P27" s="14">
        <f t="shared" si="4"/>
        <v>45495</v>
      </c>
      <c r="Q27" s="4" t="e">
        <f>VLOOKUP(A27,Sheet2!A:S,11,0)</f>
        <v>#REF!</v>
      </c>
      <c r="R27" s="14">
        <f t="shared" si="5"/>
        <v>45526</v>
      </c>
      <c r="S27" s="4" t="e">
        <f>VLOOKUP(A27,Sheet2!A:S,12,0)</f>
        <v>#REF!</v>
      </c>
      <c r="T27" s="14">
        <f t="shared" si="6"/>
        <v>45557</v>
      </c>
      <c r="U27" s="4" t="e">
        <f>VLOOKUP(A27,Sheet2!A:S,13,0)</f>
        <v>#REF!</v>
      </c>
      <c r="V27" s="14">
        <f t="shared" si="7"/>
        <v>45587</v>
      </c>
      <c r="W27" s="4" t="e">
        <f>VLOOKUP(A27,Sheet2!A:S,14,0)</f>
        <v>#REF!</v>
      </c>
      <c r="X27" s="14">
        <f t="shared" si="8"/>
        <v>45618</v>
      </c>
      <c r="Y27" s="4" t="e">
        <f>VLOOKUP(A27,Sheet2!A:S,15,0)</f>
        <v>#REF!</v>
      </c>
      <c r="Z27" s="14">
        <f t="shared" si="9"/>
        <v>45648</v>
      </c>
      <c r="AA27" s="4" t="e">
        <f>VLOOKUP(A27,Sheet2!A:S,16,0)</f>
        <v>#REF!</v>
      </c>
      <c r="AB27" s="14">
        <f t="shared" si="10"/>
        <v>45679</v>
      </c>
      <c r="AC27" s="4" t="e">
        <f>VLOOKUP(A27,Sheet2!A:S,17,0)</f>
        <v>#REF!</v>
      </c>
    </row>
    <row r="28" spans="1:29" ht="15.75" x14ac:dyDescent="0.2">
      <c r="A28" s="9">
        <v>10225</v>
      </c>
      <c r="B28" s="5" t="s">
        <v>57</v>
      </c>
      <c r="C28" s="5" t="s">
        <v>17</v>
      </c>
      <c r="D28" s="9">
        <v>30</v>
      </c>
      <c r="E28" s="9" t="s">
        <v>109</v>
      </c>
      <c r="F28" s="15">
        <f t="shared" si="11"/>
        <v>45367</v>
      </c>
      <c r="G28" s="20">
        <f>VLOOKUP(A28,Sheet2!A:S,6,0)</f>
        <v>30</v>
      </c>
      <c r="H28" s="15">
        <f t="shared" si="0"/>
        <v>45396</v>
      </c>
      <c r="I28" s="20" t="str">
        <f>VLOOKUP(A28,Sheet2!A:S,7,0)</f>
        <v>Transfaer</v>
      </c>
      <c r="J28" s="15">
        <f t="shared" si="1"/>
        <v>45427</v>
      </c>
      <c r="K28" s="9" t="e">
        <f>VLOOKUP(A28,Sheet2!A:S,8,0)</f>
        <v>#REF!</v>
      </c>
      <c r="L28" s="15">
        <f t="shared" si="2"/>
        <v>45457</v>
      </c>
      <c r="M28" s="20" t="e">
        <f>VLOOKUP(A28,Sheet2!A:S,9,0)</f>
        <v>#REF!</v>
      </c>
      <c r="N28" s="15">
        <f t="shared" si="3"/>
        <v>45488</v>
      </c>
      <c r="O28" s="20" t="e">
        <f>VLOOKUP(A28,Sheet2!A:S,10,0)</f>
        <v>#REF!</v>
      </c>
      <c r="P28" s="15">
        <f t="shared" si="4"/>
        <v>45518</v>
      </c>
      <c r="Q28" s="20" t="e">
        <f>VLOOKUP(A28,Sheet2!A:S,11,0)</f>
        <v>#REF!</v>
      </c>
      <c r="R28" s="15">
        <f t="shared" si="5"/>
        <v>45549</v>
      </c>
      <c r="S28" s="20" t="e">
        <f>VLOOKUP(A28,Sheet2!A:S,12,0)</f>
        <v>#REF!</v>
      </c>
      <c r="T28" s="15">
        <f t="shared" si="6"/>
        <v>45580</v>
      </c>
      <c r="U28" s="20" t="e">
        <f>VLOOKUP(A28,Sheet2!A:S,13,0)</f>
        <v>#REF!</v>
      </c>
      <c r="V28" s="15">
        <f t="shared" si="7"/>
        <v>45610</v>
      </c>
      <c r="W28" s="20" t="e">
        <f>VLOOKUP(A28,Sheet2!A:S,14,0)</f>
        <v>#REF!</v>
      </c>
      <c r="X28" s="15">
        <f t="shared" si="8"/>
        <v>45641</v>
      </c>
      <c r="Y28" s="20" t="e">
        <f>VLOOKUP(A28,Sheet2!A:S,15,0)</f>
        <v>#REF!</v>
      </c>
      <c r="Z28" s="15">
        <f t="shared" si="9"/>
        <v>45671</v>
      </c>
      <c r="AA28" s="20" t="e">
        <f>VLOOKUP(A28,Sheet2!A:S,16,0)</f>
        <v>#REF!</v>
      </c>
      <c r="AB28" s="15">
        <f t="shared" si="10"/>
        <v>45702</v>
      </c>
      <c r="AC28" s="20" t="e">
        <f>VLOOKUP(A28,Sheet2!A:S,17,0)</f>
        <v>#REF!</v>
      </c>
    </row>
    <row r="29" spans="1:29" ht="15.75" x14ac:dyDescent="0.2">
      <c r="A29" s="8">
        <v>10261</v>
      </c>
      <c r="B29" s="3" t="s">
        <v>58</v>
      </c>
      <c r="C29" s="3" t="s">
        <v>59</v>
      </c>
      <c r="D29" s="8" t="s">
        <v>187</v>
      </c>
      <c r="E29" s="8" t="s">
        <v>110</v>
      </c>
      <c r="F29" s="14">
        <f t="shared" si="11"/>
        <v>45382</v>
      </c>
      <c r="G29" s="4">
        <f>VLOOKUP(A29,Sheet2!A:S,6,0)</f>
        <v>7</v>
      </c>
      <c r="H29" s="14">
        <f>$H$1+D29</f>
        <v>45411</v>
      </c>
      <c r="I29" s="4" t="str">
        <f>VLOOKUP(A29,Sheet2!A:S,7,0)</f>
        <v>LC</v>
      </c>
      <c r="J29" s="14">
        <f t="shared" si="1"/>
        <v>45442</v>
      </c>
      <c r="K29" s="8" t="e">
        <f>VLOOKUP(A29,Sheet2!A:S,8,0)</f>
        <v>#REF!</v>
      </c>
      <c r="L29" s="14">
        <f t="shared" si="2"/>
        <v>45472</v>
      </c>
      <c r="M29" s="4" t="e">
        <f>VLOOKUP(A29,Sheet2!A:S,9,0)</f>
        <v>#REF!</v>
      </c>
      <c r="N29" s="14">
        <f t="shared" si="3"/>
        <v>45503</v>
      </c>
      <c r="O29" s="4" t="e">
        <f>VLOOKUP(A29,Sheet2!A:S,10,0)</f>
        <v>#REF!</v>
      </c>
      <c r="P29" s="14">
        <f t="shared" si="4"/>
        <v>45533</v>
      </c>
      <c r="Q29" s="4" t="e">
        <f>VLOOKUP(A29,Sheet2!A:S,11,0)</f>
        <v>#REF!</v>
      </c>
      <c r="R29" s="14">
        <f t="shared" si="5"/>
        <v>45564</v>
      </c>
      <c r="S29" s="4" t="e">
        <f>VLOOKUP(A29,Sheet2!A:S,12,0)</f>
        <v>#REF!</v>
      </c>
      <c r="T29" s="14">
        <f t="shared" si="6"/>
        <v>45595</v>
      </c>
      <c r="U29" s="4" t="e">
        <f>VLOOKUP(A29,Sheet2!A:S,13,0)</f>
        <v>#REF!</v>
      </c>
      <c r="V29" s="14">
        <f t="shared" si="7"/>
        <v>45625</v>
      </c>
      <c r="W29" s="4" t="e">
        <f>VLOOKUP(A29,Sheet2!A:S,14,0)</f>
        <v>#REF!</v>
      </c>
      <c r="X29" s="14">
        <f t="shared" si="8"/>
        <v>45656</v>
      </c>
      <c r="Y29" s="4" t="e">
        <f>VLOOKUP(A29,Sheet2!A:S,15,0)</f>
        <v>#REF!</v>
      </c>
      <c r="Z29" s="14">
        <f t="shared" si="9"/>
        <v>45686</v>
      </c>
      <c r="AA29" s="4" t="e">
        <f>VLOOKUP(A29,Sheet2!A:S,16,0)</f>
        <v>#REF!</v>
      </c>
      <c r="AB29" s="14">
        <f t="shared" si="10"/>
        <v>45717</v>
      </c>
      <c r="AC29" s="4" t="e">
        <f>VLOOKUP(A29,Sheet2!A:S,17,0)</f>
        <v>#REF!</v>
      </c>
    </row>
    <row r="30" spans="1:29" ht="15.75" x14ac:dyDescent="0.2">
      <c r="A30" s="9">
        <v>10250</v>
      </c>
      <c r="B30" s="5" t="s">
        <v>60</v>
      </c>
      <c r="C30" s="5" t="s">
        <v>52</v>
      </c>
      <c r="D30" s="9">
        <v>30</v>
      </c>
      <c r="E30" s="9" t="s">
        <v>109</v>
      </c>
      <c r="F30" s="15">
        <f t="shared" si="11"/>
        <v>45367</v>
      </c>
      <c r="G30" s="20">
        <f>VLOOKUP(A30,Sheet2!A:S,6,0)</f>
        <v>30</v>
      </c>
      <c r="H30" s="15">
        <f t="shared" si="0"/>
        <v>45396</v>
      </c>
      <c r="I30" s="20" t="str">
        <f>VLOOKUP(A30,Sheet2!A:S,7,0)</f>
        <v>Transfaer</v>
      </c>
      <c r="J30" s="15">
        <f t="shared" si="1"/>
        <v>45427</v>
      </c>
      <c r="K30" s="9" t="e">
        <f>VLOOKUP(A30,Sheet2!A:S,8,0)</f>
        <v>#REF!</v>
      </c>
      <c r="L30" s="15">
        <f t="shared" si="2"/>
        <v>45457</v>
      </c>
      <c r="M30" s="20" t="e">
        <f>VLOOKUP(A30,Sheet2!A:S,9,0)</f>
        <v>#REF!</v>
      </c>
      <c r="N30" s="15">
        <f t="shared" si="3"/>
        <v>45488</v>
      </c>
      <c r="O30" s="20" t="e">
        <f>VLOOKUP(A30,Sheet2!A:S,10,0)</f>
        <v>#REF!</v>
      </c>
      <c r="P30" s="15">
        <f t="shared" si="4"/>
        <v>45518</v>
      </c>
      <c r="Q30" s="20" t="e">
        <f>VLOOKUP(A30,Sheet2!A:S,11,0)</f>
        <v>#REF!</v>
      </c>
      <c r="R30" s="15">
        <f t="shared" si="5"/>
        <v>45549</v>
      </c>
      <c r="S30" s="20" t="e">
        <f>VLOOKUP(A30,Sheet2!A:S,12,0)</f>
        <v>#REF!</v>
      </c>
      <c r="T30" s="15">
        <f t="shared" si="6"/>
        <v>45580</v>
      </c>
      <c r="U30" s="20" t="e">
        <f>VLOOKUP(A30,Sheet2!A:S,13,0)</f>
        <v>#REF!</v>
      </c>
      <c r="V30" s="15">
        <f t="shared" si="7"/>
        <v>45610</v>
      </c>
      <c r="W30" s="20" t="e">
        <f>VLOOKUP(A30,Sheet2!A:S,14,0)</f>
        <v>#REF!</v>
      </c>
      <c r="X30" s="15">
        <f t="shared" si="8"/>
        <v>45641</v>
      </c>
      <c r="Y30" s="20" t="e">
        <f>VLOOKUP(A30,Sheet2!A:S,15,0)</f>
        <v>#REF!</v>
      </c>
      <c r="Z30" s="15">
        <f t="shared" si="9"/>
        <v>45671</v>
      </c>
      <c r="AA30" s="20" t="e">
        <f>VLOOKUP(A30,Sheet2!A:S,16,0)</f>
        <v>#REF!</v>
      </c>
      <c r="AB30" s="15">
        <f t="shared" si="10"/>
        <v>45702</v>
      </c>
      <c r="AC30" s="20" t="e">
        <f>VLOOKUP(A30,Sheet2!A:S,17,0)</f>
        <v>#REF!</v>
      </c>
    </row>
    <row r="31" spans="1:29" ht="15.75" x14ac:dyDescent="0.2">
      <c r="A31" s="8">
        <v>10249</v>
      </c>
      <c r="B31" s="3" t="s">
        <v>61</v>
      </c>
      <c r="C31" s="3" t="s">
        <v>62</v>
      </c>
      <c r="D31" s="8">
        <v>21</v>
      </c>
      <c r="E31" s="8"/>
      <c r="F31" s="14">
        <f t="shared" si="11"/>
        <v>45358</v>
      </c>
      <c r="G31" s="4">
        <f>VLOOKUP(A31,Sheet2!A:S,6,0)</f>
        <v>21</v>
      </c>
      <c r="H31" s="14">
        <f t="shared" si="0"/>
        <v>45387</v>
      </c>
      <c r="I31" s="4">
        <f>VLOOKUP(A31,Sheet2!A:S,7,0)</f>
        <v>0</v>
      </c>
      <c r="J31" s="14">
        <f t="shared" si="1"/>
        <v>45418</v>
      </c>
      <c r="K31" s="8" t="e">
        <f>VLOOKUP(A31,Sheet2!A:S,8,0)</f>
        <v>#REF!</v>
      </c>
      <c r="L31" s="14">
        <f t="shared" si="2"/>
        <v>45448</v>
      </c>
      <c r="M31" s="4" t="e">
        <f>VLOOKUP(A31,Sheet2!A:S,9,0)</f>
        <v>#REF!</v>
      </c>
      <c r="N31" s="14">
        <f t="shared" si="3"/>
        <v>45479</v>
      </c>
      <c r="O31" s="4" t="e">
        <f>VLOOKUP(A31,Sheet2!A:S,10,0)</f>
        <v>#REF!</v>
      </c>
      <c r="P31" s="14">
        <f t="shared" si="4"/>
        <v>45509</v>
      </c>
      <c r="Q31" s="4" t="e">
        <f>VLOOKUP(A31,Sheet2!A:S,11,0)</f>
        <v>#REF!</v>
      </c>
      <c r="R31" s="14">
        <f t="shared" si="5"/>
        <v>45540</v>
      </c>
      <c r="S31" s="4" t="e">
        <f>VLOOKUP(A31,Sheet2!A:S,12,0)</f>
        <v>#REF!</v>
      </c>
      <c r="T31" s="14">
        <f t="shared" si="6"/>
        <v>45571</v>
      </c>
      <c r="U31" s="4" t="e">
        <f>VLOOKUP(A31,Sheet2!A:S,13,0)</f>
        <v>#REF!</v>
      </c>
      <c r="V31" s="14">
        <f t="shared" si="7"/>
        <v>45601</v>
      </c>
      <c r="W31" s="4" t="e">
        <f>VLOOKUP(A31,Sheet2!A:S,14,0)</f>
        <v>#REF!</v>
      </c>
      <c r="X31" s="14">
        <f t="shared" si="8"/>
        <v>45632</v>
      </c>
      <c r="Y31" s="4" t="e">
        <f>VLOOKUP(A31,Sheet2!A:S,15,0)</f>
        <v>#REF!</v>
      </c>
      <c r="Z31" s="14">
        <f t="shared" si="9"/>
        <v>45662</v>
      </c>
      <c r="AA31" s="4" t="e">
        <f>VLOOKUP(A31,Sheet2!A:S,16,0)</f>
        <v>#REF!</v>
      </c>
      <c r="AB31" s="14">
        <f t="shared" si="10"/>
        <v>45693</v>
      </c>
      <c r="AC31" s="4" t="e">
        <f>VLOOKUP(A31,Sheet2!A:S,17,0)</f>
        <v>#REF!</v>
      </c>
    </row>
    <row r="32" spans="1:29" ht="15.75" x14ac:dyDescent="0.2">
      <c r="A32" s="9">
        <v>10139</v>
      </c>
      <c r="B32" s="5" t="s">
        <v>63</v>
      </c>
      <c r="C32" s="5" t="s">
        <v>64</v>
      </c>
      <c r="D32" s="9">
        <v>45</v>
      </c>
      <c r="E32" s="9" t="s">
        <v>109</v>
      </c>
      <c r="F32" s="15">
        <f t="shared" si="11"/>
        <v>45382</v>
      </c>
      <c r="G32" s="20">
        <f>VLOOKUP(A32,Sheet2!A:S,6,0)</f>
        <v>45</v>
      </c>
      <c r="H32" s="15">
        <f t="shared" si="0"/>
        <v>45411</v>
      </c>
      <c r="I32" s="20" t="str">
        <f>VLOOKUP(A32,Sheet2!A:S,7,0)</f>
        <v>Transfaer</v>
      </c>
      <c r="J32" s="15">
        <f t="shared" si="1"/>
        <v>45442</v>
      </c>
      <c r="K32" s="9" t="e">
        <f>VLOOKUP(A32,Sheet2!A:S,8,0)</f>
        <v>#REF!</v>
      </c>
      <c r="L32" s="15">
        <f t="shared" si="2"/>
        <v>45472</v>
      </c>
      <c r="M32" s="20" t="e">
        <f>VLOOKUP(A32,Sheet2!A:S,9,0)</f>
        <v>#REF!</v>
      </c>
      <c r="N32" s="15">
        <f t="shared" si="3"/>
        <v>45503</v>
      </c>
      <c r="O32" s="20" t="e">
        <f>VLOOKUP(A32,Sheet2!A:S,10,0)</f>
        <v>#REF!</v>
      </c>
      <c r="P32" s="15">
        <f t="shared" si="4"/>
        <v>45533</v>
      </c>
      <c r="Q32" s="20" t="e">
        <f>VLOOKUP(A32,Sheet2!A:S,11,0)</f>
        <v>#REF!</v>
      </c>
      <c r="R32" s="15">
        <f t="shared" si="5"/>
        <v>45564</v>
      </c>
      <c r="S32" s="20" t="e">
        <f>VLOOKUP(A32,Sheet2!A:S,12,0)</f>
        <v>#REF!</v>
      </c>
      <c r="T32" s="15">
        <f t="shared" si="6"/>
        <v>45595</v>
      </c>
      <c r="U32" s="20" t="e">
        <f>VLOOKUP(A32,Sheet2!A:S,13,0)</f>
        <v>#REF!</v>
      </c>
      <c r="V32" s="15">
        <f t="shared" si="7"/>
        <v>45625</v>
      </c>
      <c r="W32" s="20" t="e">
        <f>VLOOKUP(A32,Sheet2!A:S,14,0)</f>
        <v>#REF!</v>
      </c>
      <c r="X32" s="15">
        <f t="shared" si="8"/>
        <v>45656</v>
      </c>
      <c r="Y32" s="20" t="e">
        <f>VLOOKUP(A32,Sheet2!A:S,15,0)</f>
        <v>#REF!</v>
      </c>
      <c r="Z32" s="15">
        <f t="shared" si="9"/>
        <v>45686</v>
      </c>
      <c r="AA32" s="20" t="e">
        <f>VLOOKUP(A32,Sheet2!A:S,16,0)</f>
        <v>#REF!</v>
      </c>
      <c r="AB32" s="15">
        <f t="shared" si="10"/>
        <v>45717</v>
      </c>
      <c r="AC32" s="20" t="e">
        <f>VLOOKUP(A32,Sheet2!A:S,17,0)</f>
        <v>#REF!</v>
      </c>
    </row>
    <row r="33" spans="1:29" ht="15.75" x14ac:dyDescent="0.2">
      <c r="A33" s="8">
        <v>10190</v>
      </c>
      <c r="B33" s="3" t="s">
        <v>66</v>
      </c>
      <c r="C33" s="3" t="s">
        <v>67</v>
      </c>
      <c r="D33" s="8">
        <v>30</v>
      </c>
      <c r="E33" s="8" t="s">
        <v>109</v>
      </c>
      <c r="F33" s="14">
        <f t="shared" si="11"/>
        <v>45367</v>
      </c>
      <c r="G33" s="4">
        <f>VLOOKUP(A33,Sheet2!A:S,6,0)</f>
        <v>30</v>
      </c>
      <c r="H33" s="14">
        <f t="shared" si="0"/>
        <v>45396</v>
      </c>
      <c r="I33" s="4" t="str">
        <f>VLOOKUP(A33,Sheet2!A:S,7,0)</f>
        <v>Transfaer</v>
      </c>
      <c r="J33" s="14">
        <f t="shared" si="1"/>
        <v>45427</v>
      </c>
      <c r="K33" s="8" t="e">
        <f>VLOOKUP(A33,Sheet2!A:S,8,0)</f>
        <v>#REF!</v>
      </c>
      <c r="L33" s="14">
        <f t="shared" si="2"/>
        <v>45457</v>
      </c>
      <c r="M33" s="4" t="e">
        <f>VLOOKUP(A33,Sheet2!A:S,9,0)</f>
        <v>#REF!</v>
      </c>
      <c r="N33" s="14">
        <f t="shared" si="3"/>
        <v>45488</v>
      </c>
      <c r="O33" s="4" t="e">
        <f>VLOOKUP(A33,Sheet2!A:S,10,0)</f>
        <v>#REF!</v>
      </c>
      <c r="P33" s="14">
        <f t="shared" si="4"/>
        <v>45518</v>
      </c>
      <c r="Q33" s="4" t="e">
        <f>VLOOKUP(A33,Sheet2!A:S,11,0)</f>
        <v>#REF!</v>
      </c>
      <c r="R33" s="14">
        <f t="shared" si="5"/>
        <v>45549</v>
      </c>
      <c r="S33" s="4" t="e">
        <f>VLOOKUP(A33,Sheet2!A:S,12,0)</f>
        <v>#REF!</v>
      </c>
      <c r="T33" s="14">
        <f t="shared" si="6"/>
        <v>45580</v>
      </c>
      <c r="U33" s="4" t="e">
        <f>VLOOKUP(A33,Sheet2!A:S,13,0)</f>
        <v>#REF!</v>
      </c>
      <c r="V33" s="14">
        <f t="shared" si="7"/>
        <v>45610</v>
      </c>
      <c r="W33" s="4" t="e">
        <f>VLOOKUP(A33,Sheet2!A:S,14,0)</f>
        <v>#REF!</v>
      </c>
      <c r="X33" s="14">
        <f t="shared" si="8"/>
        <v>45641</v>
      </c>
      <c r="Y33" s="4" t="e">
        <f>VLOOKUP(A33,Sheet2!A:S,15,0)</f>
        <v>#REF!</v>
      </c>
      <c r="Z33" s="14">
        <f t="shared" si="9"/>
        <v>45671</v>
      </c>
      <c r="AA33" s="4" t="e">
        <f>VLOOKUP(A33,Sheet2!A:S,16,0)</f>
        <v>#REF!</v>
      </c>
      <c r="AB33" s="14">
        <f t="shared" si="10"/>
        <v>45702</v>
      </c>
      <c r="AC33" s="4" t="e">
        <f>VLOOKUP(A33,Sheet2!A:S,17,0)</f>
        <v>#REF!</v>
      </c>
    </row>
    <row r="34" spans="1:29" ht="15.75" x14ac:dyDescent="0.2">
      <c r="A34" s="9">
        <v>10097</v>
      </c>
      <c r="B34" s="5" t="s">
        <v>69</v>
      </c>
      <c r="C34" s="5" t="s">
        <v>70</v>
      </c>
      <c r="D34" s="9">
        <v>90</v>
      </c>
      <c r="E34" s="9" t="s">
        <v>110</v>
      </c>
      <c r="F34" s="15">
        <f t="shared" si="11"/>
        <v>45427</v>
      </c>
      <c r="G34" s="20">
        <f>VLOOKUP(A34,Sheet2!A:S,6,0)</f>
        <v>90</v>
      </c>
      <c r="H34" s="15">
        <f t="shared" si="0"/>
        <v>45456</v>
      </c>
      <c r="I34" s="20" t="str">
        <f>VLOOKUP(A34,Sheet2!A:S,7,0)</f>
        <v>LC</v>
      </c>
      <c r="J34" s="15">
        <f t="shared" si="1"/>
        <v>45487</v>
      </c>
      <c r="K34" s="9" t="e">
        <f>VLOOKUP(A34,Sheet2!A:S,8,0)</f>
        <v>#REF!</v>
      </c>
      <c r="L34" s="15">
        <f t="shared" si="2"/>
        <v>45517</v>
      </c>
      <c r="M34" s="20" t="e">
        <f>VLOOKUP(A34,Sheet2!A:S,9,0)</f>
        <v>#REF!</v>
      </c>
      <c r="N34" s="15">
        <f t="shared" si="3"/>
        <v>45548</v>
      </c>
      <c r="O34" s="20" t="e">
        <f>VLOOKUP(A34,Sheet2!A:S,10,0)</f>
        <v>#REF!</v>
      </c>
      <c r="P34" s="15">
        <f t="shared" si="4"/>
        <v>45578</v>
      </c>
      <c r="Q34" s="20" t="e">
        <f>VLOOKUP(A34,Sheet2!A:S,11,0)</f>
        <v>#REF!</v>
      </c>
      <c r="R34" s="15">
        <f t="shared" si="5"/>
        <v>45609</v>
      </c>
      <c r="S34" s="20" t="e">
        <f>VLOOKUP(A34,Sheet2!A:S,12,0)</f>
        <v>#REF!</v>
      </c>
      <c r="T34" s="15">
        <f t="shared" si="6"/>
        <v>45640</v>
      </c>
      <c r="U34" s="20" t="e">
        <f>VLOOKUP(A34,Sheet2!A:S,13,0)</f>
        <v>#REF!</v>
      </c>
      <c r="V34" s="15">
        <f t="shared" si="7"/>
        <v>45670</v>
      </c>
      <c r="W34" s="20" t="e">
        <f>VLOOKUP(A34,Sheet2!A:S,14,0)</f>
        <v>#REF!</v>
      </c>
      <c r="X34" s="15">
        <f t="shared" si="8"/>
        <v>45701</v>
      </c>
      <c r="Y34" s="20" t="e">
        <f>VLOOKUP(A34,Sheet2!A:S,15,0)</f>
        <v>#REF!</v>
      </c>
      <c r="Z34" s="15">
        <f t="shared" si="9"/>
        <v>45731</v>
      </c>
      <c r="AA34" s="20" t="e">
        <f>VLOOKUP(A34,Sheet2!A:S,16,0)</f>
        <v>#REF!</v>
      </c>
      <c r="AB34" s="15">
        <f t="shared" si="10"/>
        <v>45762</v>
      </c>
      <c r="AC34" s="20" t="e">
        <f>VLOOKUP(A34,Sheet2!A:S,17,0)</f>
        <v>#REF!</v>
      </c>
    </row>
    <row r="35" spans="1:29" ht="15.75" x14ac:dyDescent="0.2">
      <c r="A35" s="8">
        <v>10171</v>
      </c>
      <c r="B35" s="3" t="s">
        <v>72</v>
      </c>
      <c r="C35" s="3" t="s">
        <v>73</v>
      </c>
      <c r="D35" s="8">
        <v>30</v>
      </c>
      <c r="E35" s="8"/>
      <c r="F35" s="14">
        <f t="shared" si="11"/>
        <v>45367</v>
      </c>
      <c r="G35" s="4">
        <f>VLOOKUP(A35,Sheet2!A:S,6,0)</f>
        <v>30</v>
      </c>
      <c r="H35" s="14">
        <f t="shared" si="0"/>
        <v>45396</v>
      </c>
      <c r="I35" s="4">
        <f>VLOOKUP(A35,Sheet2!A:S,7,0)</f>
        <v>0</v>
      </c>
      <c r="J35" s="14">
        <f t="shared" si="1"/>
        <v>45427</v>
      </c>
      <c r="K35" s="8" t="e">
        <f>VLOOKUP(A35,Sheet2!A:S,8,0)</f>
        <v>#REF!</v>
      </c>
      <c r="L35" s="14">
        <f t="shared" si="2"/>
        <v>45457</v>
      </c>
      <c r="M35" s="4" t="e">
        <f>VLOOKUP(A35,Sheet2!A:S,9,0)</f>
        <v>#REF!</v>
      </c>
      <c r="N35" s="14">
        <f t="shared" si="3"/>
        <v>45488</v>
      </c>
      <c r="O35" s="4" t="e">
        <f>VLOOKUP(A35,Sheet2!A:S,10,0)</f>
        <v>#REF!</v>
      </c>
      <c r="P35" s="14">
        <f t="shared" si="4"/>
        <v>45518</v>
      </c>
      <c r="Q35" s="4" t="e">
        <f>VLOOKUP(A35,Sheet2!A:S,11,0)</f>
        <v>#REF!</v>
      </c>
      <c r="R35" s="14">
        <f t="shared" si="5"/>
        <v>45549</v>
      </c>
      <c r="S35" s="4" t="e">
        <f>VLOOKUP(A35,Sheet2!A:S,12,0)</f>
        <v>#REF!</v>
      </c>
      <c r="T35" s="14">
        <f t="shared" si="6"/>
        <v>45580</v>
      </c>
      <c r="U35" s="4" t="e">
        <f>VLOOKUP(A35,Sheet2!A:S,13,0)</f>
        <v>#REF!</v>
      </c>
      <c r="V35" s="14">
        <f t="shared" si="7"/>
        <v>45610</v>
      </c>
      <c r="W35" s="4" t="e">
        <f>VLOOKUP(A35,Sheet2!A:S,14,0)</f>
        <v>#REF!</v>
      </c>
      <c r="X35" s="14">
        <f t="shared" si="8"/>
        <v>45641</v>
      </c>
      <c r="Y35" s="4" t="e">
        <f>VLOOKUP(A35,Sheet2!A:S,15,0)</f>
        <v>#REF!</v>
      </c>
      <c r="Z35" s="14">
        <f t="shared" si="9"/>
        <v>45671</v>
      </c>
      <c r="AA35" s="4" t="e">
        <f>VLOOKUP(A35,Sheet2!A:S,16,0)</f>
        <v>#REF!</v>
      </c>
      <c r="AB35" s="14">
        <f t="shared" si="10"/>
        <v>45702</v>
      </c>
      <c r="AC35" s="4" t="e">
        <f>VLOOKUP(A35,Sheet2!A:S,17,0)</f>
        <v>#REF!</v>
      </c>
    </row>
    <row r="36" spans="1:29" ht="15.75" x14ac:dyDescent="0.2">
      <c r="A36" s="9">
        <v>10233</v>
      </c>
      <c r="B36" s="5" t="s">
        <v>74</v>
      </c>
      <c r="C36" s="5" t="s">
        <v>75</v>
      </c>
      <c r="D36" s="9">
        <v>15</v>
      </c>
      <c r="E36" s="9" t="s">
        <v>109</v>
      </c>
      <c r="F36" s="15">
        <f t="shared" si="11"/>
        <v>45352</v>
      </c>
      <c r="G36" s="20">
        <f>VLOOKUP(A36,Sheet2!A:S,6,0)</f>
        <v>15</v>
      </c>
      <c r="H36" s="15">
        <f t="shared" si="0"/>
        <v>45381</v>
      </c>
      <c r="I36" s="20" t="str">
        <f>VLOOKUP(A36,Sheet2!A:S,7,0)</f>
        <v>Transfaer</v>
      </c>
      <c r="J36" s="15">
        <f t="shared" si="1"/>
        <v>45412</v>
      </c>
      <c r="K36" s="9" t="e">
        <f>VLOOKUP(A36,Sheet2!A:S,8,0)</f>
        <v>#REF!</v>
      </c>
      <c r="L36" s="15">
        <f t="shared" si="2"/>
        <v>45442</v>
      </c>
      <c r="M36" s="20" t="e">
        <f>VLOOKUP(A36,Sheet2!A:S,9,0)</f>
        <v>#REF!</v>
      </c>
      <c r="N36" s="15">
        <f t="shared" si="3"/>
        <v>45473</v>
      </c>
      <c r="O36" s="20" t="e">
        <f>VLOOKUP(A36,Sheet2!A:S,10,0)</f>
        <v>#REF!</v>
      </c>
      <c r="P36" s="15">
        <f t="shared" si="4"/>
        <v>45503</v>
      </c>
      <c r="Q36" s="20" t="e">
        <f>VLOOKUP(A36,Sheet2!A:S,11,0)</f>
        <v>#REF!</v>
      </c>
      <c r="R36" s="15">
        <f t="shared" si="5"/>
        <v>45534</v>
      </c>
      <c r="S36" s="20" t="e">
        <f>VLOOKUP(A36,Sheet2!A:S,12,0)</f>
        <v>#REF!</v>
      </c>
      <c r="T36" s="15">
        <f t="shared" si="6"/>
        <v>45565</v>
      </c>
      <c r="U36" s="20" t="e">
        <f>VLOOKUP(A36,Sheet2!A:S,13,0)</f>
        <v>#REF!</v>
      </c>
      <c r="V36" s="15">
        <f t="shared" si="7"/>
        <v>45595</v>
      </c>
      <c r="W36" s="20" t="e">
        <f>VLOOKUP(A36,Sheet2!A:S,14,0)</f>
        <v>#REF!</v>
      </c>
      <c r="X36" s="15">
        <f t="shared" si="8"/>
        <v>45626</v>
      </c>
      <c r="Y36" s="20" t="e">
        <f>VLOOKUP(A36,Sheet2!A:S,15,0)</f>
        <v>#REF!</v>
      </c>
      <c r="Z36" s="15">
        <f t="shared" si="9"/>
        <v>45656</v>
      </c>
      <c r="AA36" s="20" t="e">
        <f>VLOOKUP(A36,Sheet2!A:S,16,0)</f>
        <v>#REF!</v>
      </c>
      <c r="AB36" s="15">
        <f t="shared" si="10"/>
        <v>45687</v>
      </c>
      <c r="AC36" s="20" t="e">
        <f>VLOOKUP(A36,Sheet2!A:S,17,0)</f>
        <v>#REF!</v>
      </c>
    </row>
    <row r="37" spans="1:29" ht="15.75" x14ac:dyDescent="0.2">
      <c r="A37" s="8">
        <v>10222</v>
      </c>
      <c r="B37" s="3" t="s">
        <v>76</v>
      </c>
      <c r="C37" s="3" t="s">
        <v>77</v>
      </c>
      <c r="D37" s="8">
        <v>15</v>
      </c>
      <c r="E37" s="8" t="s">
        <v>109</v>
      </c>
      <c r="F37" s="14">
        <f t="shared" si="11"/>
        <v>45352</v>
      </c>
      <c r="G37" s="4">
        <f>VLOOKUP(A37,Sheet2!A:S,6,0)</f>
        <v>15</v>
      </c>
      <c r="H37" s="14">
        <f t="shared" si="0"/>
        <v>45381</v>
      </c>
      <c r="I37" s="4" t="str">
        <f>VLOOKUP(A37,Sheet2!A:S,7,0)</f>
        <v>Transfaer</v>
      </c>
      <c r="J37" s="14">
        <f t="shared" si="1"/>
        <v>45412</v>
      </c>
      <c r="K37" s="8" t="e">
        <f>VLOOKUP(A37,Sheet2!A:S,8,0)</f>
        <v>#REF!</v>
      </c>
      <c r="L37" s="14">
        <f t="shared" si="2"/>
        <v>45442</v>
      </c>
      <c r="M37" s="4" t="e">
        <f>VLOOKUP(A37,Sheet2!A:S,9,0)</f>
        <v>#REF!</v>
      </c>
      <c r="N37" s="14">
        <f t="shared" si="3"/>
        <v>45473</v>
      </c>
      <c r="O37" s="4" t="e">
        <f>VLOOKUP(A37,Sheet2!A:S,10,0)</f>
        <v>#REF!</v>
      </c>
      <c r="P37" s="14">
        <f t="shared" si="4"/>
        <v>45503</v>
      </c>
      <c r="Q37" s="4" t="e">
        <f>VLOOKUP(A37,Sheet2!A:S,11,0)</f>
        <v>#REF!</v>
      </c>
      <c r="R37" s="14">
        <f t="shared" si="5"/>
        <v>45534</v>
      </c>
      <c r="S37" s="4" t="e">
        <f>VLOOKUP(A37,Sheet2!A:S,12,0)</f>
        <v>#REF!</v>
      </c>
      <c r="T37" s="14">
        <f t="shared" si="6"/>
        <v>45565</v>
      </c>
      <c r="U37" s="4" t="e">
        <f>VLOOKUP(A37,Sheet2!A:S,13,0)</f>
        <v>#REF!</v>
      </c>
      <c r="V37" s="14">
        <f t="shared" si="7"/>
        <v>45595</v>
      </c>
      <c r="W37" s="4" t="e">
        <f>VLOOKUP(A37,Sheet2!A:S,14,0)</f>
        <v>#REF!</v>
      </c>
      <c r="X37" s="14">
        <f t="shared" si="8"/>
        <v>45626</v>
      </c>
      <c r="Y37" s="4" t="e">
        <f>VLOOKUP(A37,Sheet2!A:S,15,0)</f>
        <v>#REF!</v>
      </c>
      <c r="Z37" s="14">
        <f t="shared" si="9"/>
        <v>45656</v>
      </c>
      <c r="AA37" s="4" t="e">
        <f>VLOOKUP(A37,Sheet2!A:S,16,0)</f>
        <v>#REF!</v>
      </c>
      <c r="AB37" s="14">
        <f t="shared" si="10"/>
        <v>45687</v>
      </c>
      <c r="AC37" s="4" t="e">
        <f>VLOOKUP(A37,Sheet2!A:S,17,0)</f>
        <v>#REF!</v>
      </c>
    </row>
    <row r="38" spans="1:29" ht="15.75" x14ac:dyDescent="0.2">
      <c r="A38" s="9">
        <v>10230</v>
      </c>
      <c r="B38" s="5" t="s">
        <v>78</v>
      </c>
      <c r="C38" s="5" t="s">
        <v>79</v>
      </c>
      <c r="D38" s="9" t="s">
        <v>116</v>
      </c>
      <c r="E38" s="9"/>
      <c r="F38" s="15">
        <f t="shared" si="11"/>
        <v>45367</v>
      </c>
      <c r="G38" s="20" t="str">
        <f>VLOOKUP(A38,Sheet2!A:S,6,0)</f>
        <v>30</v>
      </c>
      <c r="H38" s="15">
        <f t="shared" si="0"/>
        <v>45396</v>
      </c>
      <c r="I38" s="20">
        <f>VLOOKUP(A38,Sheet2!A:S,7,0)</f>
        <v>0</v>
      </c>
      <c r="J38" s="15">
        <f t="shared" si="1"/>
        <v>45427</v>
      </c>
      <c r="K38" s="9" t="e">
        <f>VLOOKUP(A38,Sheet2!A:S,8,0)</f>
        <v>#REF!</v>
      </c>
      <c r="L38" s="15">
        <f t="shared" si="2"/>
        <v>45457</v>
      </c>
      <c r="M38" s="20" t="e">
        <f>VLOOKUP(A38,Sheet2!A:S,9,0)</f>
        <v>#REF!</v>
      </c>
      <c r="N38" s="15">
        <f t="shared" si="3"/>
        <v>45488</v>
      </c>
      <c r="O38" s="20" t="e">
        <f>VLOOKUP(A38,Sheet2!A:S,10,0)</f>
        <v>#REF!</v>
      </c>
      <c r="P38" s="15">
        <f t="shared" si="4"/>
        <v>45518</v>
      </c>
      <c r="Q38" s="20" t="e">
        <f>VLOOKUP(A38,Sheet2!A:S,11,0)</f>
        <v>#REF!</v>
      </c>
      <c r="R38" s="15">
        <f t="shared" si="5"/>
        <v>45549</v>
      </c>
      <c r="S38" s="20" t="e">
        <f>VLOOKUP(A38,Sheet2!A:S,12,0)</f>
        <v>#REF!</v>
      </c>
      <c r="T38" s="15">
        <f t="shared" si="6"/>
        <v>45580</v>
      </c>
      <c r="U38" s="20" t="e">
        <f>VLOOKUP(A38,Sheet2!A:S,13,0)</f>
        <v>#REF!</v>
      </c>
      <c r="V38" s="15">
        <f t="shared" si="7"/>
        <v>45610</v>
      </c>
      <c r="W38" s="20" t="e">
        <f>VLOOKUP(A38,Sheet2!A:S,14,0)</f>
        <v>#REF!</v>
      </c>
      <c r="X38" s="15">
        <f t="shared" si="8"/>
        <v>45641</v>
      </c>
      <c r="Y38" s="20" t="e">
        <f>VLOOKUP(A38,Sheet2!A:S,15,0)</f>
        <v>#REF!</v>
      </c>
      <c r="Z38" s="15">
        <f t="shared" si="9"/>
        <v>45671</v>
      </c>
      <c r="AA38" s="20" t="e">
        <f>VLOOKUP(A38,Sheet2!A:S,16,0)</f>
        <v>#REF!</v>
      </c>
      <c r="AB38" s="15">
        <f t="shared" si="10"/>
        <v>45702</v>
      </c>
      <c r="AC38" s="20" t="e">
        <f>VLOOKUP(A38,Sheet2!A:S,17,0)</f>
        <v>#REF!</v>
      </c>
    </row>
    <row r="39" spans="1:29" ht="15.75" x14ac:dyDescent="0.2">
      <c r="A39" s="8" t="s">
        <v>80</v>
      </c>
      <c r="B39" s="3" t="s">
        <v>80</v>
      </c>
      <c r="C39" s="3" t="s">
        <v>81</v>
      </c>
      <c r="D39" s="8" t="s">
        <v>116</v>
      </c>
      <c r="E39" s="8"/>
      <c r="F39" s="14">
        <f t="shared" si="11"/>
        <v>45367</v>
      </c>
      <c r="G39" s="4" t="str">
        <f>VLOOKUP(A39,Sheet2!A:S,6,0)</f>
        <v>30</v>
      </c>
      <c r="H39" s="14">
        <f t="shared" si="0"/>
        <v>45396</v>
      </c>
      <c r="I39" s="4">
        <f>VLOOKUP(A39,Sheet2!A:S,7,0)</f>
        <v>0</v>
      </c>
      <c r="J39" s="14">
        <f t="shared" si="1"/>
        <v>45427</v>
      </c>
      <c r="K39" s="8" t="e">
        <f>VLOOKUP(A39,Sheet2!A:S,8,0)</f>
        <v>#REF!</v>
      </c>
      <c r="L39" s="14">
        <f t="shared" si="2"/>
        <v>45457</v>
      </c>
      <c r="M39" s="4" t="e">
        <f>VLOOKUP(A39,Sheet2!A:S,9,0)</f>
        <v>#REF!</v>
      </c>
      <c r="N39" s="14">
        <f t="shared" si="3"/>
        <v>45488</v>
      </c>
      <c r="O39" s="4" t="e">
        <f>VLOOKUP(A39,Sheet2!A:S,10,0)</f>
        <v>#REF!</v>
      </c>
      <c r="P39" s="14">
        <f t="shared" si="4"/>
        <v>45518</v>
      </c>
      <c r="Q39" s="4" t="e">
        <f>VLOOKUP(A39,Sheet2!A:S,11,0)</f>
        <v>#REF!</v>
      </c>
      <c r="R39" s="14">
        <f t="shared" si="5"/>
        <v>45549</v>
      </c>
      <c r="S39" s="4" t="e">
        <f>VLOOKUP(A39,Sheet2!A:S,12,0)</f>
        <v>#REF!</v>
      </c>
      <c r="T39" s="14">
        <f t="shared" si="6"/>
        <v>45580</v>
      </c>
      <c r="U39" s="4" t="e">
        <f>VLOOKUP(A39,Sheet2!A:S,13,0)</f>
        <v>#REF!</v>
      </c>
      <c r="V39" s="14">
        <f t="shared" si="7"/>
        <v>45610</v>
      </c>
      <c r="W39" s="4" t="e">
        <f>VLOOKUP(A39,Sheet2!A:S,14,0)</f>
        <v>#REF!</v>
      </c>
      <c r="X39" s="14">
        <f t="shared" si="8"/>
        <v>45641</v>
      </c>
      <c r="Y39" s="4" t="e">
        <f>VLOOKUP(A39,Sheet2!A:S,15,0)</f>
        <v>#REF!</v>
      </c>
      <c r="Z39" s="14">
        <f t="shared" si="9"/>
        <v>45671</v>
      </c>
      <c r="AA39" s="4" t="e">
        <f>VLOOKUP(A39,Sheet2!A:S,16,0)</f>
        <v>#REF!</v>
      </c>
      <c r="AB39" s="14">
        <f t="shared" si="10"/>
        <v>45702</v>
      </c>
      <c r="AC39" s="4" t="e">
        <f>VLOOKUP(A39,Sheet2!A:S,17,0)</f>
        <v>#REF!</v>
      </c>
    </row>
    <row r="40" spans="1:29" ht="15.75" x14ac:dyDescent="0.2">
      <c r="A40" s="9">
        <v>10179</v>
      </c>
      <c r="B40" s="5" t="s">
        <v>82</v>
      </c>
      <c r="C40" s="5" t="s">
        <v>83</v>
      </c>
      <c r="D40" s="9" t="s">
        <v>116</v>
      </c>
      <c r="E40" s="9"/>
      <c r="F40" s="15">
        <f t="shared" si="11"/>
        <v>45367</v>
      </c>
      <c r="G40" s="20" t="str">
        <f>VLOOKUP(A40,Sheet2!A:S,6,0)</f>
        <v>30</v>
      </c>
      <c r="H40" s="15">
        <f t="shared" si="0"/>
        <v>45396</v>
      </c>
      <c r="I40" s="20">
        <f>VLOOKUP(A40,Sheet2!A:S,7,0)</f>
        <v>0</v>
      </c>
      <c r="J40" s="15">
        <f t="shared" si="1"/>
        <v>45427</v>
      </c>
      <c r="K40" s="9" t="e">
        <f>VLOOKUP(A40,Sheet2!A:S,8,0)</f>
        <v>#REF!</v>
      </c>
      <c r="L40" s="15">
        <f t="shared" si="2"/>
        <v>45457</v>
      </c>
      <c r="M40" s="20" t="e">
        <f>VLOOKUP(A40,Sheet2!A:S,9,0)</f>
        <v>#REF!</v>
      </c>
      <c r="N40" s="15">
        <f t="shared" si="3"/>
        <v>45488</v>
      </c>
      <c r="O40" s="20" t="e">
        <f>VLOOKUP(A40,Sheet2!A:S,10,0)</f>
        <v>#REF!</v>
      </c>
      <c r="P40" s="15">
        <f t="shared" si="4"/>
        <v>45518</v>
      </c>
      <c r="Q40" s="20" t="e">
        <f>VLOOKUP(A40,Sheet2!A:S,11,0)</f>
        <v>#REF!</v>
      </c>
      <c r="R40" s="15">
        <f t="shared" si="5"/>
        <v>45549</v>
      </c>
      <c r="S40" s="20" t="e">
        <f>VLOOKUP(A40,Sheet2!A:S,12,0)</f>
        <v>#REF!</v>
      </c>
      <c r="T40" s="15">
        <f t="shared" si="6"/>
        <v>45580</v>
      </c>
      <c r="U40" s="20" t="e">
        <f>VLOOKUP(A40,Sheet2!A:S,13,0)</f>
        <v>#REF!</v>
      </c>
      <c r="V40" s="15">
        <f t="shared" si="7"/>
        <v>45610</v>
      </c>
      <c r="W40" s="20" t="e">
        <f>VLOOKUP(A40,Sheet2!A:S,14,0)</f>
        <v>#REF!</v>
      </c>
      <c r="X40" s="15">
        <f t="shared" si="8"/>
        <v>45641</v>
      </c>
      <c r="Y40" s="20" t="e">
        <f>VLOOKUP(A40,Sheet2!A:S,15,0)</f>
        <v>#REF!</v>
      </c>
      <c r="Z40" s="15">
        <f t="shared" si="9"/>
        <v>45671</v>
      </c>
      <c r="AA40" s="20" t="e">
        <f>VLOOKUP(A40,Sheet2!A:S,16,0)</f>
        <v>#REF!</v>
      </c>
      <c r="AB40" s="15">
        <f t="shared" si="10"/>
        <v>45702</v>
      </c>
      <c r="AC40" s="20" t="e">
        <f>VLOOKUP(A40,Sheet2!A:S,17,0)</f>
        <v>#REF!</v>
      </c>
    </row>
    <row r="41" spans="1:29" ht="15.75" x14ac:dyDescent="0.2">
      <c r="A41" s="8">
        <v>10183</v>
      </c>
      <c r="B41" s="3" t="s">
        <v>85</v>
      </c>
      <c r="C41" s="3" t="s">
        <v>86</v>
      </c>
      <c r="D41" s="8" t="s">
        <v>116</v>
      </c>
      <c r="E41" s="8"/>
      <c r="F41" s="14">
        <f t="shared" si="11"/>
        <v>45367</v>
      </c>
      <c r="G41" s="4" t="str">
        <f>VLOOKUP(A41,Sheet2!A:S,6,0)</f>
        <v>30</v>
      </c>
      <c r="H41" s="14">
        <f t="shared" si="0"/>
        <v>45396</v>
      </c>
      <c r="I41" s="4">
        <f>VLOOKUP(A41,Sheet2!A:S,7,0)</f>
        <v>0</v>
      </c>
      <c r="J41" s="14">
        <f t="shared" si="1"/>
        <v>45427</v>
      </c>
      <c r="K41" s="8" t="e">
        <f>VLOOKUP(A41,Sheet2!A:S,8,0)</f>
        <v>#REF!</v>
      </c>
      <c r="L41" s="14">
        <f t="shared" si="2"/>
        <v>45457</v>
      </c>
      <c r="M41" s="4" t="e">
        <f>VLOOKUP(A41,Sheet2!A:S,9,0)</f>
        <v>#REF!</v>
      </c>
      <c r="N41" s="14">
        <f t="shared" si="3"/>
        <v>45488</v>
      </c>
      <c r="O41" s="4" t="e">
        <f>VLOOKUP(A41,Sheet2!A:S,10,0)</f>
        <v>#REF!</v>
      </c>
      <c r="P41" s="14">
        <f t="shared" si="4"/>
        <v>45518</v>
      </c>
      <c r="Q41" s="4" t="e">
        <f>VLOOKUP(A41,Sheet2!A:S,11,0)</f>
        <v>#REF!</v>
      </c>
      <c r="R41" s="14">
        <f t="shared" si="5"/>
        <v>45549</v>
      </c>
      <c r="S41" s="4" t="e">
        <f>VLOOKUP(A41,Sheet2!A:S,12,0)</f>
        <v>#REF!</v>
      </c>
      <c r="T41" s="14">
        <f t="shared" si="6"/>
        <v>45580</v>
      </c>
      <c r="U41" s="4" t="e">
        <f>VLOOKUP(A41,Sheet2!A:S,13,0)</f>
        <v>#REF!</v>
      </c>
      <c r="V41" s="14">
        <f t="shared" si="7"/>
        <v>45610</v>
      </c>
      <c r="W41" s="4" t="e">
        <f>VLOOKUP(A41,Sheet2!A:S,14,0)</f>
        <v>#REF!</v>
      </c>
      <c r="X41" s="14">
        <f t="shared" si="8"/>
        <v>45641</v>
      </c>
      <c r="Y41" s="4" t="e">
        <f>VLOOKUP(A41,Sheet2!A:S,15,0)</f>
        <v>#REF!</v>
      </c>
      <c r="Z41" s="14">
        <f t="shared" si="9"/>
        <v>45671</v>
      </c>
      <c r="AA41" s="4" t="e">
        <f>VLOOKUP(A41,Sheet2!A:S,16,0)</f>
        <v>#REF!</v>
      </c>
      <c r="AB41" s="14">
        <f t="shared" si="10"/>
        <v>45702</v>
      </c>
      <c r="AC41" s="4" t="e">
        <f>VLOOKUP(A41,Sheet2!A:S,17,0)</f>
        <v>#REF!</v>
      </c>
    </row>
    <row r="42" spans="1:29" ht="15.75" x14ac:dyDescent="0.2">
      <c r="A42" s="9">
        <v>10156</v>
      </c>
      <c r="B42" s="5" t="s">
        <v>87</v>
      </c>
      <c r="C42" s="5" t="s">
        <v>88</v>
      </c>
      <c r="D42" s="16">
        <v>30</v>
      </c>
      <c r="E42" s="9"/>
      <c r="F42" s="15">
        <f t="shared" si="11"/>
        <v>45367</v>
      </c>
      <c r="G42" s="20" t="str">
        <f>VLOOKUP(A42,Sheet2!A:S,6,0)</f>
        <v>30</v>
      </c>
      <c r="H42" s="15">
        <f t="shared" si="0"/>
        <v>45396</v>
      </c>
      <c r="I42" s="20">
        <f>VLOOKUP(A42,Sheet2!A:S,7,0)</f>
        <v>0</v>
      </c>
      <c r="J42" s="15">
        <f t="shared" si="1"/>
        <v>45427</v>
      </c>
      <c r="K42" s="9" t="e">
        <f>VLOOKUP(A42,Sheet2!A:S,8,0)</f>
        <v>#REF!</v>
      </c>
      <c r="L42" s="15">
        <f t="shared" si="2"/>
        <v>45457</v>
      </c>
      <c r="M42" s="20" t="e">
        <f>VLOOKUP(A42,Sheet2!A:S,9,0)</f>
        <v>#REF!</v>
      </c>
      <c r="N42" s="15">
        <f t="shared" si="3"/>
        <v>45488</v>
      </c>
      <c r="O42" s="20" t="e">
        <f>VLOOKUP(A42,Sheet2!A:S,10,0)</f>
        <v>#REF!</v>
      </c>
      <c r="P42" s="15">
        <f t="shared" si="4"/>
        <v>45518</v>
      </c>
      <c r="Q42" s="20" t="e">
        <f>VLOOKUP(A42,Sheet2!A:S,11,0)</f>
        <v>#REF!</v>
      </c>
      <c r="R42" s="15">
        <f t="shared" si="5"/>
        <v>45549</v>
      </c>
      <c r="S42" s="20" t="e">
        <f>VLOOKUP(A42,Sheet2!A:S,12,0)</f>
        <v>#REF!</v>
      </c>
      <c r="T42" s="15">
        <f t="shared" si="6"/>
        <v>45580</v>
      </c>
      <c r="U42" s="20" t="e">
        <f>VLOOKUP(A42,Sheet2!A:S,13,0)</f>
        <v>#REF!</v>
      </c>
      <c r="V42" s="15">
        <f t="shared" si="7"/>
        <v>45610</v>
      </c>
      <c r="W42" s="20" t="e">
        <f>VLOOKUP(A42,Sheet2!A:S,14,0)</f>
        <v>#REF!</v>
      </c>
      <c r="X42" s="15">
        <f t="shared" si="8"/>
        <v>45641</v>
      </c>
      <c r="Y42" s="20" t="e">
        <f>VLOOKUP(A42,Sheet2!A:S,15,0)</f>
        <v>#REF!</v>
      </c>
      <c r="Z42" s="15">
        <f t="shared" si="9"/>
        <v>45671</v>
      </c>
      <c r="AA42" s="20" t="e">
        <f>VLOOKUP(A42,Sheet2!A:S,16,0)</f>
        <v>#REF!</v>
      </c>
      <c r="AB42" s="15">
        <f t="shared" si="10"/>
        <v>45702</v>
      </c>
      <c r="AC42" s="20" t="e">
        <f>VLOOKUP(A42,Sheet2!A:S,17,0)</f>
        <v>#REF!</v>
      </c>
    </row>
    <row r="43" spans="1:29" ht="15.75" x14ac:dyDescent="0.2">
      <c r="A43" s="8">
        <v>10147</v>
      </c>
      <c r="B43" s="3" t="s">
        <v>89</v>
      </c>
      <c r="C43" s="3" t="s">
        <v>90</v>
      </c>
      <c r="D43" s="8">
        <v>30</v>
      </c>
      <c r="E43" s="8" t="s">
        <v>109</v>
      </c>
      <c r="F43" s="14">
        <f t="shared" si="11"/>
        <v>45367</v>
      </c>
      <c r="G43" s="4">
        <f>VLOOKUP(A43,Sheet2!A:S,6,0)</f>
        <v>30</v>
      </c>
      <c r="H43" s="14">
        <f t="shared" si="0"/>
        <v>45396</v>
      </c>
      <c r="I43" s="4" t="str">
        <f>VLOOKUP(A43,Sheet2!A:S,7,0)</f>
        <v>Transfaer</v>
      </c>
      <c r="J43" s="14">
        <f t="shared" si="1"/>
        <v>45427</v>
      </c>
      <c r="K43" s="8" t="e">
        <f>VLOOKUP(A43,Sheet2!A:S,8,0)</f>
        <v>#REF!</v>
      </c>
      <c r="L43" s="14">
        <f t="shared" si="2"/>
        <v>45457</v>
      </c>
      <c r="M43" s="4" t="e">
        <f>VLOOKUP(A43,Sheet2!A:S,9,0)</f>
        <v>#REF!</v>
      </c>
      <c r="N43" s="14">
        <f t="shared" si="3"/>
        <v>45488</v>
      </c>
      <c r="O43" s="4" t="e">
        <f>VLOOKUP(A43,Sheet2!A:S,10,0)</f>
        <v>#REF!</v>
      </c>
      <c r="P43" s="14">
        <f t="shared" si="4"/>
        <v>45518</v>
      </c>
      <c r="Q43" s="4" t="e">
        <f>VLOOKUP(A43,Sheet2!A:S,11,0)</f>
        <v>#REF!</v>
      </c>
      <c r="R43" s="14">
        <f t="shared" si="5"/>
        <v>45549</v>
      </c>
      <c r="S43" s="4" t="e">
        <f>VLOOKUP(A43,Sheet2!A:S,12,0)</f>
        <v>#REF!</v>
      </c>
      <c r="T43" s="14">
        <f t="shared" si="6"/>
        <v>45580</v>
      </c>
      <c r="U43" s="4" t="e">
        <f>VLOOKUP(A43,Sheet2!A:S,13,0)</f>
        <v>#REF!</v>
      </c>
      <c r="V43" s="14">
        <f t="shared" si="7"/>
        <v>45610</v>
      </c>
      <c r="W43" s="4" t="e">
        <f>VLOOKUP(A43,Sheet2!A:S,14,0)</f>
        <v>#REF!</v>
      </c>
      <c r="X43" s="14">
        <f t="shared" si="8"/>
        <v>45641</v>
      </c>
      <c r="Y43" s="4" t="e">
        <f>VLOOKUP(A43,Sheet2!A:S,15,0)</f>
        <v>#REF!</v>
      </c>
      <c r="Z43" s="14">
        <f t="shared" si="9"/>
        <v>45671</v>
      </c>
      <c r="AA43" s="4" t="e">
        <f>VLOOKUP(A43,Sheet2!A:S,16,0)</f>
        <v>#REF!</v>
      </c>
      <c r="AB43" s="14">
        <f t="shared" si="10"/>
        <v>45702</v>
      </c>
      <c r="AC43" s="4" t="e">
        <f>VLOOKUP(A43,Sheet2!A:S,17,0)</f>
        <v>#REF!</v>
      </c>
    </row>
    <row r="44" spans="1:29" ht="15.75" x14ac:dyDescent="0.2">
      <c r="A44" s="9">
        <v>10168</v>
      </c>
      <c r="B44" s="5" t="s">
        <v>91</v>
      </c>
      <c r="C44" s="5" t="s">
        <v>92</v>
      </c>
      <c r="D44" s="16">
        <v>30</v>
      </c>
      <c r="E44" s="9"/>
      <c r="F44" s="15">
        <f t="shared" si="11"/>
        <v>45367</v>
      </c>
      <c r="G44" s="20" t="str">
        <f>VLOOKUP(A44,Sheet2!A:S,6,0)</f>
        <v>30</v>
      </c>
      <c r="H44" s="15">
        <f t="shared" si="0"/>
        <v>45396</v>
      </c>
      <c r="I44" s="20">
        <f>VLOOKUP(A44,Sheet2!A:S,7,0)</f>
        <v>0</v>
      </c>
      <c r="J44" s="15">
        <f t="shared" si="1"/>
        <v>45427</v>
      </c>
      <c r="K44" s="9" t="e">
        <f>VLOOKUP(A44,Sheet2!A:S,8,0)</f>
        <v>#REF!</v>
      </c>
      <c r="L44" s="15">
        <f t="shared" si="2"/>
        <v>45457</v>
      </c>
      <c r="M44" s="20" t="e">
        <f>VLOOKUP(A44,Sheet2!A:S,9,0)</f>
        <v>#REF!</v>
      </c>
      <c r="N44" s="15">
        <f t="shared" si="3"/>
        <v>45488</v>
      </c>
      <c r="O44" s="20" t="e">
        <f>VLOOKUP(A44,Sheet2!A:S,10,0)</f>
        <v>#REF!</v>
      </c>
      <c r="P44" s="15">
        <f t="shared" si="4"/>
        <v>45518</v>
      </c>
      <c r="Q44" s="20" t="e">
        <f>VLOOKUP(A44,Sheet2!A:S,11,0)</f>
        <v>#REF!</v>
      </c>
      <c r="R44" s="15">
        <f t="shared" si="5"/>
        <v>45549</v>
      </c>
      <c r="S44" s="20" t="e">
        <f>VLOOKUP(A44,Sheet2!A:S,12,0)</f>
        <v>#REF!</v>
      </c>
      <c r="T44" s="15">
        <f t="shared" si="6"/>
        <v>45580</v>
      </c>
      <c r="U44" s="20" t="e">
        <f>VLOOKUP(A44,Sheet2!A:S,13,0)</f>
        <v>#REF!</v>
      </c>
      <c r="V44" s="15">
        <f t="shared" si="7"/>
        <v>45610</v>
      </c>
      <c r="W44" s="20" t="e">
        <f>VLOOKUP(A44,Sheet2!A:S,14,0)</f>
        <v>#REF!</v>
      </c>
      <c r="X44" s="15">
        <f t="shared" si="8"/>
        <v>45641</v>
      </c>
      <c r="Y44" s="20" t="e">
        <f>VLOOKUP(A44,Sheet2!A:S,15,0)</f>
        <v>#REF!</v>
      </c>
      <c r="Z44" s="15">
        <f t="shared" si="9"/>
        <v>45671</v>
      </c>
      <c r="AA44" s="20" t="e">
        <f>VLOOKUP(A44,Sheet2!A:S,16,0)</f>
        <v>#REF!</v>
      </c>
      <c r="AB44" s="15">
        <f t="shared" si="10"/>
        <v>45702</v>
      </c>
      <c r="AC44" s="20" t="e">
        <f>VLOOKUP(A44,Sheet2!A:S,17,0)</f>
        <v>#REF!</v>
      </c>
    </row>
    <row r="45" spans="1:29" ht="15.75" x14ac:dyDescent="0.2">
      <c r="A45" s="8">
        <v>10208</v>
      </c>
      <c r="B45" s="3" t="s">
        <v>93</v>
      </c>
      <c r="C45" s="3" t="s">
        <v>21</v>
      </c>
      <c r="D45" s="17">
        <v>30</v>
      </c>
      <c r="E45" s="8"/>
      <c r="F45" s="14">
        <f t="shared" si="11"/>
        <v>45367</v>
      </c>
      <c r="G45" s="4" t="str">
        <f>VLOOKUP(A45,Sheet2!A:S,6,0)</f>
        <v>30</v>
      </c>
      <c r="H45" s="14">
        <f t="shared" si="0"/>
        <v>45396</v>
      </c>
      <c r="I45" s="4">
        <f>VLOOKUP(A45,Sheet2!A:S,7,0)</f>
        <v>0</v>
      </c>
      <c r="J45" s="14">
        <f t="shared" si="1"/>
        <v>45427</v>
      </c>
      <c r="K45" s="8" t="e">
        <f>VLOOKUP(A45,Sheet2!A:S,8,0)</f>
        <v>#REF!</v>
      </c>
      <c r="L45" s="14">
        <f t="shared" si="2"/>
        <v>45457</v>
      </c>
      <c r="M45" s="4" t="e">
        <f>VLOOKUP(A45,Sheet2!A:S,9,0)</f>
        <v>#REF!</v>
      </c>
      <c r="N45" s="14">
        <f t="shared" si="3"/>
        <v>45488</v>
      </c>
      <c r="O45" s="4" t="e">
        <f>VLOOKUP(A45,Sheet2!A:S,10,0)</f>
        <v>#REF!</v>
      </c>
      <c r="P45" s="14">
        <f t="shared" si="4"/>
        <v>45518</v>
      </c>
      <c r="Q45" s="4" t="e">
        <f>VLOOKUP(A45,Sheet2!A:S,11,0)</f>
        <v>#REF!</v>
      </c>
      <c r="R45" s="14">
        <f t="shared" si="5"/>
        <v>45549</v>
      </c>
      <c r="S45" s="4" t="e">
        <f>VLOOKUP(A45,Sheet2!A:S,12,0)</f>
        <v>#REF!</v>
      </c>
      <c r="T45" s="14">
        <f t="shared" si="6"/>
        <v>45580</v>
      </c>
      <c r="U45" s="4" t="e">
        <f>VLOOKUP(A45,Sheet2!A:S,13,0)</f>
        <v>#REF!</v>
      </c>
      <c r="V45" s="14">
        <f t="shared" si="7"/>
        <v>45610</v>
      </c>
      <c r="W45" s="4" t="e">
        <f>VLOOKUP(A45,Sheet2!A:S,14,0)</f>
        <v>#REF!</v>
      </c>
      <c r="X45" s="14">
        <f t="shared" si="8"/>
        <v>45641</v>
      </c>
      <c r="Y45" s="4" t="e">
        <f>VLOOKUP(A45,Sheet2!A:S,15,0)</f>
        <v>#REF!</v>
      </c>
      <c r="Z45" s="14">
        <f t="shared" si="9"/>
        <v>45671</v>
      </c>
      <c r="AA45" s="4" t="e">
        <f>VLOOKUP(A45,Sheet2!A:S,16,0)</f>
        <v>#REF!</v>
      </c>
      <c r="AB45" s="14">
        <f t="shared" si="10"/>
        <v>45702</v>
      </c>
      <c r="AC45" s="4" t="e">
        <f>VLOOKUP(A45,Sheet2!A:S,17,0)</f>
        <v>#REF!</v>
      </c>
    </row>
    <row r="46" spans="1:29" ht="15.75" x14ac:dyDescent="0.2">
      <c r="A46" s="9" t="s">
        <v>94</v>
      </c>
      <c r="B46" s="5" t="s">
        <v>94</v>
      </c>
      <c r="C46" s="5"/>
      <c r="D46" s="9" t="s">
        <v>116</v>
      </c>
      <c r="E46" s="9"/>
      <c r="F46" s="15">
        <f t="shared" si="11"/>
        <v>45367</v>
      </c>
      <c r="G46" s="20" t="str">
        <f>VLOOKUP(A46,Sheet2!A:S,6,0)</f>
        <v>30</v>
      </c>
      <c r="H46" s="15">
        <f t="shared" si="0"/>
        <v>45396</v>
      </c>
      <c r="I46" s="20">
        <f>VLOOKUP(A46,Sheet2!A:S,7,0)</f>
        <v>0</v>
      </c>
      <c r="J46" s="15">
        <f t="shared" si="1"/>
        <v>45427</v>
      </c>
      <c r="K46" s="9" t="e">
        <f>VLOOKUP(A46,Sheet2!A:S,8,0)</f>
        <v>#REF!</v>
      </c>
      <c r="L46" s="15">
        <f t="shared" si="2"/>
        <v>45457</v>
      </c>
      <c r="M46" s="20" t="e">
        <f>VLOOKUP(A46,Sheet2!A:S,9,0)</f>
        <v>#REF!</v>
      </c>
      <c r="N46" s="15">
        <f t="shared" si="3"/>
        <v>45488</v>
      </c>
      <c r="O46" s="20" t="e">
        <f>VLOOKUP(A46,Sheet2!A:S,10,0)</f>
        <v>#REF!</v>
      </c>
      <c r="P46" s="15">
        <f t="shared" si="4"/>
        <v>45518</v>
      </c>
      <c r="Q46" s="20" t="e">
        <f>VLOOKUP(A46,Sheet2!A:S,11,0)</f>
        <v>#REF!</v>
      </c>
      <c r="R46" s="15">
        <f t="shared" si="5"/>
        <v>45549</v>
      </c>
      <c r="S46" s="20" t="e">
        <f>VLOOKUP(A46,Sheet2!A:S,12,0)</f>
        <v>#REF!</v>
      </c>
      <c r="T46" s="15">
        <f t="shared" si="6"/>
        <v>45580</v>
      </c>
      <c r="U46" s="20" t="e">
        <f>VLOOKUP(A46,Sheet2!A:S,13,0)</f>
        <v>#REF!</v>
      </c>
      <c r="V46" s="15">
        <f t="shared" si="7"/>
        <v>45610</v>
      </c>
      <c r="W46" s="20" t="e">
        <f>VLOOKUP(A46,Sheet2!A:S,14,0)</f>
        <v>#REF!</v>
      </c>
      <c r="X46" s="15">
        <f t="shared" si="8"/>
        <v>45641</v>
      </c>
      <c r="Y46" s="20" t="e">
        <f>VLOOKUP(A46,Sheet2!A:S,15,0)</f>
        <v>#REF!</v>
      </c>
      <c r="Z46" s="15">
        <f t="shared" si="9"/>
        <v>45671</v>
      </c>
      <c r="AA46" s="20" t="e">
        <f>VLOOKUP(A46,Sheet2!A:S,16,0)</f>
        <v>#REF!</v>
      </c>
      <c r="AB46" s="15">
        <f t="shared" si="10"/>
        <v>45702</v>
      </c>
      <c r="AC46" s="20" t="e">
        <f>VLOOKUP(A46,Sheet2!A:S,17,0)</f>
        <v>#REF!</v>
      </c>
    </row>
    <row r="47" spans="1:29" ht="15.75" x14ac:dyDescent="0.2">
      <c r="A47" s="8">
        <v>10248</v>
      </c>
      <c r="B47" s="3" t="s">
        <v>95</v>
      </c>
      <c r="C47" s="3" t="s">
        <v>17</v>
      </c>
      <c r="D47" s="8">
        <v>30</v>
      </c>
      <c r="E47" s="8" t="s">
        <v>109</v>
      </c>
      <c r="F47" s="14">
        <f t="shared" si="11"/>
        <v>45367</v>
      </c>
      <c r="G47" s="4">
        <f>VLOOKUP(A47,Sheet2!A:S,6,0)</f>
        <v>30</v>
      </c>
      <c r="H47" s="14">
        <f t="shared" si="0"/>
        <v>45396</v>
      </c>
      <c r="I47" s="4" t="str">
        <f>VLOOKUP(A47,Sheet2!A:S,7,0)</f>
        <v>Transfaer</v>
      </c>
      <c r="J47" s="14">
        <f t="shared" si="1"/>
        <v>45427</v>
      </c>
      <c r="K47" s="8" t="e">
        <f>VLOOKUP(A47,Sheet2!A:S,8,0)</f>
        <v>#REF!</v>
      </c>
      <c r="L47" s="14">
        <f t="shared" si="2"/>
        <v>45457</v>
      </c>
      <c r="M47" s="4" t="e">
        <f>VLOOKUP(A47,Sheet2!A:S,9,0)</f>
        <v>#REF!</v>
      </c>
      <c r="N47" s="14">
        <f t="shared" si="3"/>
        <v>45488</v>
      </c>
      <c r="O47" s="4" t="e">
        <f>VLOOKUP(A47,Sheet2!A:S,10,0)</f>
        <v>#REF!</v>
      </c>
      <c r="P47" s="14">
        <f t="shared" si="4"/>
        <v>45518</v>
      </c>
      <c r="Q47" s="4" t="e">
        <f>VLOOKUP(A47,Sheet2!A:S,11,0)</f>
        <v>#REF!</v>
      </c>
      <c r="R47" s="14">
        <f t="shared" si="5"/>
        <v>45549</v>
      </c>
      <c r="S47" s="4" t="e">
        <f>VLOOKUP(A47,Sheet2!A:S,12,0)</f>
        <v>#REF!</v>
      </c>
      <c r="T47" s="14">
        <f t="shared" si="6"/>
        <v>45580</v>
      </c>
      <c r="U47" s="4" t="e">
        <f>VLOOKUP(A47,Sheet2!A:S,13,0)</f>
        <v>#REF!</v>
      </c>
      <c r="V47" s="14">
        <f t="shared" si="7"/>
        <v>45610</v>
      </c>
      <c r="W47" s="4" t="e">
        <f>VLOOKUP(A47,Sheet2!A:S,14,0)</f>
        <v>#REF!</v>
      </c>
      <c r="X47" s="14">
        <f t="shared" si="8"/>
        <v>45641</v>
      </c>
      <c r="Y47" s="4" t="e">
        <f>VLOOKUP(A47,Sheet2!A:S,15,0)</f>
        <v>#REF!</v>
      </c>
      <c r="Z47" s="14">
        <f t="shared" si="9"/>
        <v>45671</v>
      </c>
      <c r="AA47" s="4" t="e">
        <f>VLOOKUP(A47,Sheet2!A:S,16,0)</f>
        <v>#REF!</v>
      </c>
      <c r="AB47" s="14">
        <f t="shared" si="10"/>
        <v>45702</v>
      </c>
      <c r="AC47" s="4" t="e">
        <f>VLOOKUP(A47,Sheet2!A:S,17,0)</f>
        <v>#REF!</v>
      </c>
    </row>
    <row r="48" spans="1:29" ht="15.75" x14ac:dyDescent="0.2">
      <c r="A48" s="9">
        <v>10229</v>
      </c>
      <c r="B48" s="5" t="s">
        <v>97</v>
      </c>
      <c r="C48" s="5" t="s">
        <v>98</v>
      </c>
      <c r="D48" s="16">
        <v>30</v>
      </c>
      <c r="E48" s="9"/>
      <c r="F48" s="15">
        <f t="shared" si="11"/>
        <v>45367</v>
      </c>
      <c r="G48" s="20" t="str">
        <f>VLOOKUP(A48,Sheet2!A:S,6,0)</f>
        <v>30</v>
      </c>
      <c r="H48" s="15">
        <f t="shared" si="0"/>
        <v>45396</v>
      </c>
      <c r="I48" s="20">
        <f>VLOOKUP(A48,Sheet2!A:S,7,0)</f>
        <v>0</v>
      </c>
      <c r="J48" s="15">
        <f t="shared" si="1"/>
        <v>45427</v>
      </c>
      <c r="K48" s="9" t="e">
        <f>VLOOKUP(A48,Sheet2!A:S,8,0)</f>
        <v>#REF!</v>
      </c>
      <c r="L48" s="15">
        <f t="shared" si="2"/>
        <v>45457</v>
      </c>
      <c r="M48" s="20" t="e">
        <f>VLOOKUP(A48,Sheet2!A:S,9,0)</f>
        <v>#REF!</v>
      </c>
      <c r="N48" s="15">
        <f t="shared" si="3"/>
        <v>45488</v>
      </c>
      <c r="O48" s="20" t="e">
        <f>VLOOKUP(A48,Sheet2!A:S,10,0)</f>
        <v>#REF!</v>
      </c>
      <c r="P48" s="15">
        <f t="shared" si="4"/>
        <v>45518</v>
      </c>
      <c r="Q48" s="20" t="e">
        <f>VLOOKUP(A48,Sheet2!A:S,11,0)</f>
        <v>#REF!</v>
      </c>
      <c r="R48" s="15">
        <f t="shared" si="5"/>
        <v>45549</v>
      </c>
      <c r="S48" s="20" t="e">
        <f>VLOOKUP(A48,Sheet2!A:S,12,0)</f>
        <v>#REF!</v>
      </c>
      <c r="T48" s="15">
        <f t="shared" si="6"/>
        <v>45580</v>
      </c>
      <c r="U48" s="20" t="e">
        <f>VLOOKUP(A48,Sheet2!A:S,13,0)</f>
        <v>#REF!</v>
      </c>
      <c r="V48" s="15">
        <f t="shared" si="7"/>
        <v>45610</v>
      </c>
      <c r="W48" s="20" t="e">
        <f>VLOOKUP(A48,Sheet2!A:S,14,0)</f>
        <v>#REF!</v>
      </c>
      <c r="X48" s="15">
        <f t="shared" si="8"/>
        <v>45641</v>
      </c>
      <c r="Y48" s="20" t="e">
        <f>VLOOKUP(A48,Sheet2!A:S,15,0)</f>
        <v>#REF!</v>
      </c>
      <c r="Z48" s="15">
        <f t="shared" si="9"/>
        <v>45671</v>
      </c>
      <c r="AA48" s="20" t="e">
        <f>VLOOKUP(A48,Sheet2!A:S,16,0)</f>
        <v>#REF!</v>
      </c>
      <c r="AB48" s="15">
        <f t="shared" si="10"/>
        <v>45702</v>
      </c>
      <c r="AC48" s="20" t="e">
        <f>VLOOKUP(A48,Sheet2!A:S,17,0)</f>
        <v>#REF!</v>
      </c>
    </row>
    <row r="49" spans="1:29" ht="15.75" x14ac:dyDescent="0.2">
      <c r="A49" s="8">
        <v>10238</v>
      </c>
      <c r="B49" s="3" t="s">
        <v>99</v>
      </c>
      <c r="C49" s="3" t="s">
        <v>100</v>
      </c>
      <c r="D49" s="17">
        <v>15</v>
      </c>
      <c r="E49" s="8"/>
      <c r="F49" s="14">
        <f t="shared" si="11"/>
        <v>45352</v>
      </c>
      <c r="G49" s="4" t="str">
        <f>VLOOKUP(A49,Sheet2!A:S,6,0)</f>
        <v>30</v>
      </c>
      <c r="H49" s="14">
        <f t="shared" si="0"/>
        <v>45381</v>
      </c>
      <c r="I49" s="4">
        <f>VLOOKUP(A49,Sheet2!A:S,7,0)</f>
        <v>0</v>
      </c>
      <c r="J49" s="14">
        <f t="shared" si="1"/>
        <v>45412</v>
      </c>
      <c r="K49" s="8" t="e">
        <f>VLOOKUP(A49,Sheet2!A:S,8,0)</f>
        <v>#REF!</v>
      </c>
      <c r="L49" s="14">
        <f t="shared" si="2"/>
        <v>45442</v>
      </c>
      <c r="M49" s="4" t="e">
        <f>VLOOKUP(A49,Sheet2!A:S,9,0)</f>
        <v>#REF!</v>
      </c>
      <c r="N49" s="14">
        <f t="shared" si="3"/>
        <v>45473</v>
      </c>
      <c r="O49" s="4" t="e">
        <f>VLOOKUP(A49,Sheet2!A:S,10,0)</f>
        <v>#REF!</v>
      </c>
      <c r="P49" s="14">
        <f t="shared" si="4"/>
        <v>45503</v>
      </c>
      <c r="Q49" s="4" t="e">
        <f>VLOOKUP(A49,Sheet2!A:S,11,0)</f>
        <v>#REF!</v>
      </c>
      <c r="R49" s="14">
        <f t="shared" si="5"/>
        <v>45534</v>
      </c>
      <c r="S49" s="4" t="e">
        <f>VLOOKUP(A49,Sheet2!A:S,12,0)</f>
        <v>#REF!</v>
      </c>
      <c r="T49" s="14">
        <f t="shared" si="6"/>
        <v>45565</v>
      </c>
      <c r="U49" s="4" t="e">
        <f>VLOOKUP(A49,Sheet2!A:S,13,0)</f>
        <v>#REF!</v>
      </c>
      <c r="V49" s="14">
        <f t="shared" si="7"/>
        <v>45595</v>
      </c>
      <c r="W49" s="4" t="e">
        <f>VLOOKUP(A49,Sheet2!A:S,14,0)</f>
        <v>#REF!</v>
      </c>
      <c r="X49" s="14">
        <f t="shared" si="8"/>
        <v>45626</v>
      </c>
      <c r="Y49" s="4" t="e">
        <f>VLOOKUP(A49,Sheet2!A:S,15,0)</f>
        <v>#REF!</v>
      </c>
      <c r="Z49" s="14">
        <f t="shared" si="9"/>
        <v>45656</v>
      </c>
      <c r="AA49" s="4" t="e">
        <f>VLOOKUP(A49,Sheet2!A:S,16,0)</f>
        <v>#REF!</v>
      </c>
      <c r="AB49" s="14">
        <f t="shared" si="10"/>
        <v>45687</v>
      </c>
      <c r="AC49" s="4" t="e">
        <f>VLOOKUP(A49,Sheet2!A:S,17,0)</f>
        <v>#REF!</v>
      </c>
    </row>
    <row r="50" spans="1:29" ht="15.75" x14ac:dyDescent="0.2">
      <c r="A50" s="16">
        <v>10264</v>
      </c>
      <c r="B50" s="5" t="s">
        <v>101</v>
      </c>
      <c r="C50" s="5" t="s">
        <v>102</v>
      </c>
      <c r="D50" s="9" t="s">
        <v>116</v>
      </c>
      <c r="E50" s="9"/>
      <c r="F50" s="15">
        <f t="shared" si="11"/>
        <v>45367</v>
      </c>
      <c r="G50" s="20" t="str">
        <f>VLOOKUP(A50,Sheet2!A:S,6,0)</f>
        <v>30</v>
      </c>
      <c r="H50" s="15">
        <f t="shared" si="0"/>
        <v>45396</v>
      </c>
      <c r="I50" s="20">
        <f>VLOOKUP(A50,Sheet2!A:S,7,0)</f>
        <v>0</v>
      </c>
      <c r="J50" s="15">
        <f t="shared" si="1"/>
        <v>45427</v>
      </c>
      <c r="K50" s="9" t="e">
        <f>VLOOKUP(A50,Sheet2!A:S,8,0)</f>
        <v>#REF!</v>
      </c>
      <c r="L50" s="15">
        <f t="shared" si="2"/>
        <v>45457</v>
      </c>
      <c r="M50" s="20" t="e">
        <f>VLOOKUP(A50,Sheet2!A:S,9,0)</f>
        <v>#REF!</v>
      </c>
      <c r="N50" s="15">
        <f t="shared" si="3"/>
        <v>45488</v>
      </c>
      <c r="O50" s="20" t="e">
        <f>VLOOKUP(A50,Sheet2!A:S,10,0)</f>
        <v>#REF!</v>
      </c>
      <c r="P50" s="15">
        <f t="shared" si="4"/>
        <v>45518</v>
      </c>
      <c r="Q50" s="20" t="e">
        <f>VLOOKUP(A50,Sheet2!A:S,11,0)</f>
        <v>#REF!</v>
      </c>
      <c r="R50" s="15">
        <f t="shared" si="5"/>
        <v>45549</v>
      </c>
      <c r="S50" s="20" t="e">
        <f>VLOOKUP(A50,Sheet2!A:S,12,0)</f>
        <v>#REF!</v>
      </c>
      <c r="T50" s="15">
        <f t="shared" si="6"/>
        <v>45580</v>
      </c>
      <c r="U50" s="20" t="e">
        <f>VLOOKUP(A50,Sheet2!A:S,13,0)</f>
        <v>#REF!</v>
      </c>
      <c r="V50" s="15">
        <f t="shared" si="7"/>
        <v>45610</v>
      </c>
      <c r="W50" s="20" t="e">
        <f>VLOOKUP(A50,Sheet2!A:S,14,0)</f>
        <v>#REF!</v>
      </c>
      <c r="X50" s="15">
        <f t="shared" si="8"/>
        <v>45641</v>
      </c>
      <c r="Y50" s="20" t="e">
        <f>VLOOKUP(A50,Sheet2!A:S,15,0)</f>
        <v>#REF!</v>
      </c>
      <c r="Z50" s="15">
        <f t="shared" si="9"/>
        <v>45671</v>
      </c>
      <c r="AA50" s="20" t="e">
        <f>VLOOKUP(A50,Sheet2!A:S,16,0)</f>
        <v>#REF!</v>
      </c>
      <c r="AB50" s="15">
        <f t="shared" si="10"/>
        <v>45702</v>
      </c>
      <c r="AC50" s="20" t="e">
        <f>VLOOKUP(A50,Sheet2!A:S,17,0)</f>
        <v>#REF!</v>
      </c>
    </row>
    <row r="51" spans="1:29" ht="15.75" x14ac:dyDescent="0.2">
      <c r="A51" s="8">
        <v>10265</v>
      </c>
      <c r="B51" s="3" t="s">
        <v>103</v>
      </c>
      <c r="C51" s="3" t="s">
        <v>102</v>
      </c>
      <c r="D51" s="8" t="s">
        <v>116</v>
      </c>
      <c r="E51" s="8"/>
      <c r="F51" s="14">
        <f t="shared" si="11"/>
        <v>45367</v>
      </c>
      <c r="G51" s="4" t="str">
        <f>VLOOKUP(A51,Sheet2!A:S,6,0)</f>
        <v>30</v>
      </c>
      <c r="H51" s="14">
        <f t="shared" si="0"/>
        <v>45396</v>
      </c>
      <c r="I51" s="4">
        <f>VLOOKUP(A51,Sheet2!A:S,7,0)</f>
        <v>0</v>
      </c>
      <c r="J51" s="14">
        <f t="shared" si="1"/>
        <v>45427</v>
      </c>
      <c r="K51" s="8" t="e">
        <f>VLOOKUP(A51,Sheet2!A:S,8,0)</f>
        <v>#REF!</v>
      </c>
      <c r="L51" s="14">
        <f t="shared" si="2"/>
        <v>45457</v>
      </c>
      <c r="M51" s="4" t="e">
        <f>VLOOKUP(A51,Sheet2!A:S,9,0)</f>
        <v>#REF!</v>
      </c>
      <c r="N51" s="14">
        <f t="shared" si="3"/>
        <v>45488</v>
      </c>
      <c r="O51" s="4" t="e">
        <f>VLOOKUP(A51,Sheet2!A:S,10,0)</f>
        <v>#REF!</v>
      </c>
      <c r="P51" s="14">
        <f t="shared" si="4"/>
        <v>45518</v>
      </c>
      <c r="Q51" s="4" t="e">
        <f>VLOOKUP(A51,Sheet2!A:S,11,0)</f>
        <v>#REF!</v>
      </c>
      <c r="R51" s="14">
        <f t="shared" si="5"/>
        <v>45549</v>
      </c>
      <c r="S51" s="4" t="e">
        <f>VLOOKUP(A51,Sheet2!A:S,12,0)</f>
        <v>#REF!</v>
      </c>
      <c r="T51" s="14">
        <f t="shared" si="6"/>
        <v>45580</v>
      </c>
      <c r="U51" s="4" t="e">
        <f>VLOOKUP(A51,Sheet2!A:S,13,0)</f>
        <v>#REF!</v>
      </c>
      <c r="V51" s="14">
        <f t="shared" si="7"/>
        <v>45610</v>
      </c>
      <c r="W51" s="4" t="e">
        <f>VLOOKUP(A51,Sheet2!A:S,14,0)</f>
        <v>#REF!</v>
      </c>
      <c r="X51" s="14">
        <f t="shared" si="8"/>
        <v>45641</v>
      </c>
      <c r="Y51" s="4" t="e">
        <f>VLOOKUP(A51,Sheet2!A:S,15,0)</f>
        <v>#REF!</v>
      </c>
      <c r="Z51" s="14">
        <f t="shared" si="9"/>
        <v>45671</v>
      </c>
      <c r="AA51" s="4" t="e">
        <f>VLOOKUP(A51,Sheet2!A:S,16,0)</f>
        <v>#REF!</v>
      </c>
      <c r="AB51" s="14">
        <f t="shared" si="10"/>
        <v>45702</v>
      </c>
      <c r="AC51" s="4" t="e">
        <f>VLOOKUP(A51,Sheet2!A:S,17,0)</f>
        <v>#REF!</v>
      </c>
    </row>
  </sheetData>
  <autoFilter ref="A2:AC51" xr:uid="{C46565A9-D04A-45D4-83A3-8117713DF758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91BD5-8D7E-46AC-BBB1-D6A608CA459E}">
  <dimension ref="A1:T50"/>
  <sheetViews>
    <sheetView tabSelected="1" workbookViewId="0">
      <selection activeCell="G12" sqref="G12"/>
    </sheetView>
  </sheetViews>
  <sheetFormatPr defaultRowHeight="14.25" x14ac:dyDescent="0.2"/>
  <cols>
    <col min="1" max="1" width="12.25" style="82" bestFit="1" customWidth="1"/>
    <col min="2" max="2" width="17.75" style="73" customWidth="1"/>
    <col min="3" max="5" width="37.875" style="73" bestFit="1" customWidth="1"/>
    <col min="6" max="6" width="32.5" style="73" bestFit="1" customWidth="1"/>
    <col min="7" max="8" width="12.25" style="82" bestFit="1" customWidth="1"/>
    <col min="9" max="20" width="15.625" style="83" bestFit="1" customWidth="1"/>
    <col min="21" max="16384" width="9" style="73"/>
  </cols>
  <sheetData>
    <row r="1" spans="1:20" ht="51.75" x14ac:dyDescent="0.2">
      <c r="A1" s="70" t="s">
        <v>0</v>
      </c>
      <c r="B1" s="70" t="s">
        <v>564</v>
      </c>
      <c r="C1" s="71" t="s">
        <v>202</v>
      </c>
      <c r="D1" s="71" t="s">
        <v>202</v>
      </c>
      <c r="E1" s="71" t="s">
        <v>1</v>
      </c>
      <c r="F1" s="71" t="s">
        <v>2</v>
      </c>
      <c r="G1" s="70" t="s">
        <v>114</v>
      </c>
      <c r="H1" s="70" t="s">
        <v>115</v>
      </c>
      <c r="I1" s="72">
        <v>45337</v>
      </c>
      <c r="J1" s="72">
        <v>45366</v>
      </c>
      <c r="K1" s="72">
        <v>45397</v>
      </c>
      <c r="L1" s="72">
        <v>45427</v>
      </c>
      <c r="M1" s="72">
        <v>45458</v>
      </c>
      <c r="N1" s="72">
        <v>45488</v>
      </c>
      <c r="O1" s="72">
        <v>45519</v>
      </c>
      <c r="P1" s="72">
        <v>45550</v>
      </c>
      <c r="Q1" s="72">
        <v>45580</v>
      </c>
      <c r="R1" s="72">
        <v>45611</v>
      </c>
      <c r="S1" s="72">
        <v>45641</v>
      </c>
      <c r="T1" s="72">
        <v>45306</v>
      </c>
    </row>
    <row r="2" spans="1:20" ht="15.75" x14ac:dyDescent="0.2">
      <c r="A2" s="74">
        <v>10077</v>
      </c>
      <c r="B2" s="75">
        <f>VLOOKUP(A2,'[7]CC Odoo'!$A$1:$F$9998,4,FALSE)</f>
        <v>851</v>
      </c>
      <c r="C2" s="76" t="s">
        <v>203</v>
      </c>
      <c r="D2" s="76" t="s">
        <v>203</v>
      </c>
      <c r="E2" s="76" t="s">
        <v>5</v>
      </c>
      <c r="F2" s="76" t="s">
        <v>6</v>
      </c>
      <c r="G2" s="74">
        <v>7</v>
      </c>
      <c r="H2" s="74" t="s">
        <v>110</v>
      </c>
      <c r="I2" s="77" t="e">
        <v>#REF!</v>
      </c>
      <c r="J2" s="77" t="e">
        <v>#REF!</v>
      </c>
      <c r="K2" s="77" t="e">
        <v>#REF!</v>
      </c>
      <c r="L2" s="77" t="e">
        <v>#REF!</v>
      </c>
      <c r="M2" s="77" t="e">
        <v>#REF!</v>
      </c>
      <c r="N2" s="77" t="e">
        <v>#REF!</v>
      </c>
      <c r="O2" s="77" t="e">
        <v>#REF!</v>
      </c>
      <c r="P2" s="77" t="e">
        <v>#REF!</v>
      </c>
      <c r="Q2" s="77" t="e">
        <v>#REF!</v>
      </c>
      <c r="R2" s="77" t="e">
        <v>#REF!</v>
      </c>
      <c r="S2" s="77" t="e">
        <v>#REF!</v>
      </c>
      <c r="T2" s="77" t="e">
        <v>#REF!</v>
      </c>
    </row>
    <row r="3" spans="1:20" ht="15.75" x14ac:dyDescent="0.25">
      <c r="A3" s="78">
        <v>10137</v>
      </c>
      <c r="B3" s="75">
        <f>VLOOKUP(A3,'[7]CC Odoo'!$A$1:$F$9998,4,FALSE)</f>
        <v>909</v>
      </c>
      <c r="C3" s="79" t="s">
        <v>204</v>
      </c>
      <c r="D3" s="79" t="s">
        <v>204</v>
      </c>
      <c r="E3" s="79" t="s">
        <v>8</v>
      </c>
      <c r="F3" s="79" t="s">
        <v>9</v>
      </c>
      <c r="G3" s="78">
        <v>30</v>
      </c>
      <c r="H3" s="78" t="s">
        <v>109</v>
      </c>
      <c r="I3" s="80" t="e">
        <v>#REF!</v>
      </c>
      <c r="J3" s="80" t="e">
        <v>#REF!</v>
      </c>
      <c r="K3" s="80" t="e">
        <v>#REF!</v>
      </c>
      <c r="L3" s="80" t="e">
        <v>#REF!</v>
      </c>
      <c r="M3" s="80" t="e">
        <v>#REF!</v>
      </c>
      <c r="N3" s="80" t="e">
        <v>#REF!</v>
      </c>
      <c r="O3" s="80" t="e">
        <v>#REF!</v>
      </c>
      <c r="P3" s="80" t="e">
        <v>#REF!</v>
      </c>
      <c r="Q3" s="80" t="e">
        <v>#REF!</v>
      </c>
      <c r="R3" s="80" t="e">
        <v>#REF!</v>
      </c>
      <c r="S3" s="80" t="e">
        <v>#REF!</v>
      </c>
      <c r="T3" s="80" t="e">
        <v>#REF!</v>
      </c>
    </row>
    <row r="4" spans="1:20" ht="15.75" x14ac:dyDescent="0.2">
      <c r="A4" s="74">
        <v>10245</v>
      </c>
      <c r="B4" s="75">
        <f>VLOOKUP(A4,'[7]CC Odoo'!$A$1:$F$9998,4,FALSE)</f>
        <v>1017</v>
      </c>
      <c r="C4" s="76" t="s">
        <v>205</v>
      </c>
      <c r="D4" s="76" t="s">
        <v>205</v>
      </c>
      <c r="E4" s="76" t="s">
        <v>10</v>
      </c>
      <c r="F4" s="76" t="s">
        <v>11</v>
      </c>
      <c r="G4" s="74">
        <v>15</v>
      </c>
      <c r="H4" s="74" t="s">
        <v>109</v>
      </c>
      <c r="I4" s="77" t="e">
        <v>#REF!</v>
      </c>
      <c r="J4" s="77" t="e">
        <v>#REF!</v>
      </c>
      <c r="K4" s="77" t="e">
        <v>#REF!</v>
      </c>
      <c r="L4" s="77" t="e">
        <v>#REF!</v>
      </c>
      <c r="M4" s="77" t="e">
        <v>#REF!</v>
      </c>
      <c r="N4" s="77" t="e">
        <v>#REF!</v>
      </c>
      <c r="O4" s="77" t="e">
        <v>#REF!</v>
      </c>
      <c r="P4" s="77" t="e">
        <v>#REF!</v>
      </c>
      <c r="Q4" s="77" t="e">
        <v>#REF!</v>
      </c>
      <c r="R4" s="77" t="e">
        <v>#REF!</v>
      </c>
      <c r="S4" s="77" t="e">
        <v>#REF!</v>
      </c>
      <c r="T4" s="77" t="e">
        <v>#REF!</v>
      </c>
    </row>
    <row r="5" spans="1:20" ht="15.75" x14ac:dyDescent="0.25">
      <c r="A5" s="78">
        <v>10251</v>
      </c>
      <c r="B5" s="75">
        <f>VLOOKUP(A5,'[7]CC Odoo'!$A$1:$F$9998,4,FALSE)</f>
        <v>1023</v>
      </c>
      <c r="C5" s="79" t="s">
        <v>206</v>
      </c>
      <c r="D5" s="79" t="s">
        <v>206</v>
      </c>
      <c r="E5" s="79" t="s">
        <v>12</v>
      </c>
      <c r="F5" s="79" t="s">
        <v>13</v>
      </c>
      <c r="G5" s="78">
        <v>90</v>
      </c>
      <c r="H5" s="78" t="s">
        <v>110</v>
      </c>
      <c r="I5" s="80" t="e">
        <v>#REF!</v>
      </c>
      <c r="J5" s="80" t="e">
        <v>#REF!</v>
      </c>
      <c r="K5" s="80" t="e">
        <v>#REF!</v>
      </c>
      <c r="L5" s="80" t="e">
        <v>#REF!</v>
      </c>
      <c r="M5" s="80" t="e">
        <v>#REF!</v>
      </c>
      <c r="N5" s="80" t="e">
        <v>#REF!</v>
      </c>
      <c r="O5" s="80" t="e">
        <v>#REF!</v>
      </c>
      <c r="P5" s="80" t="e">
        <v>#REF!</v>
      </c>
      <c r="Q5" s="80" t="e">
        <v>#REF!</v>
      </c>
      <c r="R5" s="80" t="e">
        <v>#REF!</v>
      </c>
      <c r="S5" s="80" t="e">
        <v>#REF!</v>
      </c>
      <c r="T5" s="80" t="e">
        <v>#REF!</v>
      </c>
    </row>
    <row r="6" spans="1:20" ht="15.75" x14ac:dyDescent="0.2">
      <c r="A6" s="74">
        <v>10240</v>
      </c>
      <c r="B6" s="75">
        <f>VLOOKUP(A6,'[7]CC Odoo'!$A$1:$F$9998,4,FALSE)</f>
        <v>1012</v>
      </c>
      <c r="C6" s="76" t="s">
        <v>207</v>
      </c>
      <c r="D6" s="76" t="s">
        <v>207</v>
      </c>
      <c r="E6" s="76" t="s">
        <v>14</v>
      </c>
      <c r="F6" s="76" t="s">
        <v>15</v>
      </c>
      <c r="G6" s="74">
        <v>7</v>
      </c>
      <c r="H6" s="74" t="s">
        <v>109</v>
      </c>
      <c r="I6" s="77" t="e">
        <v>#REF!</v>
      </c>
      <c r="J6" s="77" t="e">
        <v>#REF!</v>
      </c>
      <c r="K6" s="77" t="e">
        <v>#REF!</v>
      </c>
      <c r="L6" s="77" t="e">
        <v>#REF!</v>
      </c>
      <c r="M6" s="77" t="e">
        <v>#REF!</v>
      </c>
      <c r="N6" s="77" t="e">
        <v>#REF!</v>
      </c>
      <c r="O6" s="77" t="e">
        <v>#REF!</v>
      </c>
      <c r="P6" s="77" t="e">
        <v>#REF!</v>
      </c>
      <c r="Q6" s="77" t="e">
        <v>#REF!</v>
      </c>
      <c r="R6" s="77" t="e">
        <v>#REF!</v>
      </c>
      <c r="S6" s="77" t="e">
        <v>#REF!</v>
      </c>
      <c r="T6" s="77" t="e">
        <v>#REF!</v>
      </c>
    </row>
    <row r="7" spans="1:20" ht="15.75" x14ac:dyDescent="0.25">
      <c r="A7" s="78">
        <v>10012</v>
      </c>
      <c r="B7" s="75">
        <f>VLOOKUP(A7,'[7]CC Odoo'!$A$1:$F$9998,4,FALSE)</f>
        <v>800</v>
      </c>
      <c r="C7" s="79" t="s">
        <v>208</v>
      </c>
      <c r="D7" s="79" t="s">
        <v>208</v>
      </c>
      <c r="E7" s="79" t="s">
        <v>16</v>
      </c>
      <c r="F7" s="79" t="s">
        <v>17</v>
      </c>
      <c r="G7" s="78">
        <v>30</v>
      </c>
      <c r="H7" s="78" t="s">
        <v>109</v>
      </c>
      <c r="I7" s="80" t="e">
        <v>#REF!</v>
      </c>
      <c r="J7" s="80" t="e">
        <v>#REF!</v>
      </c>
      <c r="K7" s="80" t="e">
        <v>#REF!</v>
      </c>
      <c r="L7" s="80" t="e">
        <v>#REF!</v>
      </c>
      <c r="M7" s="80" t="e">
        <v>#REF!</v>
      </c>
      <c r="N7" s="80" t="e">
        <v>#REF!</v>
      </c>
      <c r="O7" s="80" t="e">
        <v>#REF!</v>
      </c>
      <c r="P7" s="80" t="e">
        <v>#REF!</v>
      </c>
      <c r="Q7" s="80" t="e">
        <v>#REF!</v>
      </c>
      <c r="R7" s="80" t="e">
        <v>#REF!</v>
      </c>
      <c r="S7" s="80" t="e">
        <v>#REF!</v>
      </c>
      <c r="T7" s="80" t="e">
        <v>#REF!</v>
      </c>
    </row>
    <row r="8" spans="1:20" ht="15.75" x14ac:dyDescent="0.2">
      <c r="A8" s="74">
        <v>10138</v>
      </c>
      <c r="B8" s="75">
        <f>VLOOKUP(A8,'[7]CC Odoo'!$A$1:$F$9998,4,FALSE)</f>
        <v>910</v>
      </c>
      <c r="C8" s="76" t="s">
        <v>203</v>
      </c>
      <c r="D8" s="76" t="s">
        <v>203</v>
      </c>
      <c r="E8" s="76" t="s">
        <v>19</v>
      </c>
      <c r="F8" s="76" t="s">
        <v>6</v>
      </c>
      <c r="G8" s="74">
        <v>7</v>
      </c>
      <c r="H8" s="74" t="s">
        <v>110</v>
      </c>
      <c r="I8" s="77" t="e">
        <v>#REF!</v>
      </c>
      <c r="J8" s="77" t="e">
        <v>#REF!</v>
      </c>
      <c r="K8" s="77" t="e">
        <v>#REF!</v>
      </c>
      <c r="L8" s="77" t="e">
        <v>#REF!</v>
      </c>
      <c r="M8" s="77" t="e">
        <v>#REF!</v>
      </c>
      <c r="N8" s="77" t="e">
        <v>#REF!</v>
      </c>
      <c r="O8" s="77" t="e">
        <v>#REF!</v>
      </c>
      <c r="P8" s="77" t="e">
        <v>#REF!</v>
      </c>
      <c r="Q8" s="77" t="e">
        <v>#REF!</v>
      </c>
      <c r="R8" s="77" t="e">
        <v>#REF!</v>
      </c>
      <c r="S8" s="77" t="e">
        <v>#REF!</v>
      </c>
      <c r="T8" s="77" t="e">
        <v>#REF!</v>
      </c>
    </row>
    <row r="9" spans="1:20" ht="15.75" x14ac:dyDescent="0.25">
      <c r="A9" s="78">
        <v>10088</v>
      </c>
      <c r="B9" s="75">
        <f>VLOOKUP(A9,'[7]CC Odoo'!$A$1:$F$9998,4,FALSE)</f>
        <v>860</v>
      </c>
      <c r="C9" s="79" t="s">
        <v>209</v>
      </c>
      <c r="D9" s="79" t="s">
        <v>209</v>
      </c>
      <c r="E9" s="79" t="s">
        <v>20</v>
      </c>
      <c r="F9" s="79" t="s">
        <v>21</v>
      </c>
      <c r="G9" s="78">
        <v>30</v>
      </c>
      <c r="H9" s="78" t="s">
        <v>111</v>
      </c>
      <c r="I9" s="80" t="e">
        <v>#REF!</v>
      </c>
      <c r="J9" s="80" t="e">
        <v>#REF!</v>
      </c>
      <c r="K9" s="80" t="e">
        <v>#REF!</v>
      </c>
      <c r="L9" s="80" t="e">
        <v>#REF!</v>
      </c>
      <c r="M9" s="80" t="e">
        <v>#REF!</v>
      </c>
      <c r="N9" s="80" t="e">
        <v>#REF!</v>
      </c>
      <c r="O9" s="80" t="e">
        <v>#REF!</v>
      </c>
      <c r="P9" s="80" t="e">
        <v>#REF!</v>
      </c>
      <c r="Q9" s="80" t="e">
        <v>#REF!</v>
      </c>
      <c r="R9" s="80" t="e">
        <v>#REF!</v>
      </c>
      <c r="S9" s="80" t="e">
        <v>#REF!</v>
      </c>
      <c r="T9" s="80" t="e">
        <v>#REF!</v>
      </c>
    </row>
    <row r="10" spans="1:20" ht="15.75" x14ac:dyDescent="0.2">
      <c r="A10" s="74">
        <v>10088</v>
      </c>
      <c r="B10" s="75">
        <f>VLOOKUP(A10,'[7]CC Odoo'!$A$1:$F$9998,4,FALSE)</f>
        <v>860</v>
      </c>
      <c r="C10" s="76" t="s">
        <v>209</v>
      </c>
      <c r="D10" s="76" t="s">
        <v>209</v>
      </c>
      <c r="E10" s="76" t="s">
        <v>22</v>
      </c>
      <c r="F10" s="76" t="s">
        <v>21</v>
      </c>
      <c r="G10" s="74">
        <v>30</v>
      </c>
      <c r="H10" s="74" t="s">
        <v>111</v>
      </c>
      <c r="I10" s="77" t="e">
        <v>#REF!</v>
      </c>
      <c r="J10" s="77" t="e">
        <v>#REF!</v>
      </c>
      <c r="K10" s="77" t="e">
        <v>#REF!</v>
      </c>
      <c r="L10" s="77" t="e">
        <v>#REF!</v>
      </c>
      <c r="M10" s="77" t="e">
        <v>#REF!</v>
      </c>
      <c r="N10" s="77" t="e">
        <v>#REF!</v>
      </c>
      <c r="O10" s="77" t="e">
        <v>#REF!</v>
      </c>
      <c r="P10" s="77" t="e">
        <v>#REF!</v>
      </c>
      <c r="Q10" s="77" t="e">
        <v>#REF!</v>
      </c>
      <c r="R10" s="77" t="e">
        <v>#REF!</v>
      </c>
      <c r="S10" s="77" t="e">
        <v>#REF!</v>
      </c>
      <c r="T10" s="77" t="e">
        <v>#REF!</v>
      </c>
    </row>
    <row r="11" spans="1:20" ht="15.75" x14ac:dyDescent="0.25">
      <c r="A11" s="78">
        <v>10256</v>
      </c>
      <c r="B11" s="75">
        <f>VLOOKUP(A11,'[7]CC Odoo'!$A$1:$F$9998,4,FALSE)</f>
        <v>1028</v>
      </c>
      <c r="C11" s="79" t="s">
        <v>210</v>
      </c>
      <c r="D11" s="79" t="s">
        <v>210</v>
      </c>
      <c r="E11" s="79" t="s">
        <v>23</v>
      </c>
      <c r="F11" s="79" t="s">
        <v>24</v>
      </c>
      <c r="G11" s="78" t="s">
        <v>187</v>
      </c>
      <c r="H11" s="78" t="s">
        <v>109</v>
      </c>
      <c r="I11" s="80" t="e">
        <v>#REF!</v>
      </c>
      <c r="J11" s="80" t="e">
        <v>#REF!</v>
      </c>
      <c r="K11" s="80" t="e">
        <v>#REF!</v>
      </c>
      <c r="L11" s="80" t="e">
        <v>#REF!</v>
      </c>
      <c r="M11" s="80" t="e">
        <v>#REF!</v>
      </c>
      <c r="N11" s="80" t="e">
        <v>#REF!</v>
      </c>
      <c r="O11" s="80" t="e">
        <v>#REF!</v>
      </c>
      <c r="P11" s="80" t="e">
        <v>#REF!</v>
      </c>
      <c r="Q11" s="80" t="e">
        <v>#REF!</v>
      </c>
      <c r="R11" s="80" t="e">
        <v>#REF!</v>
      </c>
      <c r="S11" s="80" t="e">
        <v>#REF!</v>
      </c>
      <c r="T11" s="80" t="e">
        <v>#REF!</v>
      </c>
    </row>
    <row r="12" spans="1:20" ht="15.75" x14ac:dyDescent="0.2">
      <c r="A12" s="74">
        <v>10080</v>
      </c>
      <c r="B12" s="75">
        <f>VLOOKUP(A12,'[7]CC Odoo'!$A$1:$F$9998,4,FALSE)</f>
        <v>854</v>
      </c>
      <c r="C12" s="76" t="s">
        <v>211</v>
      </c>
      <c r="D12" s="76" t="s">
        <v>211</v>
      </c>
      <c r="E12" s="76" t="s">
        <v>25</v>
      </c>
      <c r="F12" s="76" t="s">
        <v>26</v>
      </c>
      <c r="G12" s="74">
        <v>90</v>
      </c>
      <c r="H12" s="74" t="s">
        <v>110</v>
      </c>
      <c r="I12" s="77" t="e">
        <v>#REF!</v>
      </c>
      <c r="J12" s="77" t="e">
        <v>#REF!</v>
      </c>
      <c r="K12" s="77" t="e">
        <v>#REF!</v>
      </c>
      <c r="L12" s="77" t="e">
        <v>#REF!</v>
      </c>
      <c r="M12" s="77" t="e">
        <v>#REF!</v>
      </c>
      <c r="N12" s="77" t="e">
        <v>#REF!</v>
      </c>
      <c r="O12" s="77" t="e">
        <v>#REF!</v>
      </c>
      <c r="P12" s="77" t="e">
        <v>#REF!</v>
      </c>
      <c r="Q12" s="77" t="e">
        <v>#REF!</v>
      </c>
      <c r="R12" s="77" t="e">
        <v>#REF!</v>
      </c>
      <c r="S12" s="77" t="e">
        <v>#REF!</v>
      </c>
      <c r="T12" s="77" t="e">
        <v>#REF!</v>
      </c>
    </row>
    <row r="13" spans="1:20" ht="15.75" x14ac:dyDescent="0.25">
      <c r="A13" s="78">
        <v>10241</v>
      </c>
      <c r="B13" s="75">
        <f>VLOOKUP(A13,'[7]CC Odoo'!$A$1:$F$9998,4,FALSE)</f>
        <v>1013</v>
      </c>
      <c r="C13" s="79" t="s">
        <v>29</v>
      </c>
      <c r="D13" s="79" t="s">
        <v>29</v>
      </c>
      <c r="E13" s="79" t="s">
        <v>28</v>
      </c>
      <c r="F13" s="79" t="s">
        <v>29</v>
      </c>
      <c r="G13" s="78">
        <v>15</v>
      </c>
      <c r="H13" s="78" t="s">
        <v>109</v>
      </c>
      <c r="I13" s="80" t="e">
        <v>#REF!</v>
      </c>
      <c r="J13" s="80" t="e">
        <v>#REF!</v>
      </c>
      <c r="K13" s="80" t="e">
        <v>#REF!</v>
      </c>
      <c r="L13" s="80" t="e">
        <v>#REF!</v>
      </c>
      <c r="M13" s="80" t="e">
        <v>#REF!</v>
      </c>
      <c r="N13" s="80" t="e">
        <v>#REF!</v>
      </c>
      <c r="O13" s="80" t="e">
        <v>#REF!</v>
      </c>
      <c r="P13" s="80" t="e">
        <v>#REF!</v>
      </c>
      <c r="Q13" s="80" t="e">
        <v>#REF!</v>
      </c>
      <c r="R13" s="80" t="e">
        <v>#REF!</v>
      </c>
      <c r="S13" s="80" t="e">
        <v>#REF!</v>
      </c>
      <c r="T13" s="80" t="e">
        <v>#REF!</v>
      </c>
    </row>
    <row r="14" spans="1:20" ht="15.75" x14ac:dyDescent="0.2">
      <c r="A14" s="74">
        <v>10219</v>
      </c>
      <c r="B14" s="75">
        <f>VLOOKUP(A14,'[7]CC Odoo'!$A$1:$F$9998,4,FALSE)</f>
        <v>991</v>
      </c>
      <c r="C14" s="76" t="s">
        <v>31</v>
      </c>
      <c r="D14" s="76" t="s">
        <v>31</v>
      </c>
      <c r="E14" s="76" t="s">
        <v>30</v>
      </c>
      <c r="F14" s="76" t="s">
        <v>31</v>
      </c>
      <c r="G14" s="74"/>
      <c r="H14" s="74"/>
      <c r="I14" s="77" t="e">
        <v>#REF!</v>
      </c>
      <c r="J14" s="77" t="e">
        <v>#REF!</v>
      </c>
      <c r="K14" s="77" t="e">
        <v>#REF!</v>
      </c>
      <c r="L14" s="77" t="e">
        <v>#REF!</v>
      </c>
      <c r="M14" s="77" t="e">
        <v>#REF!</v>
      </c>
      <c r="N14" s="77" t="e">
        <v>#REF!</v>
      </c>
      <c r="O14" s="77" t="e">
        <v>#REF!</v>
      </c>
      <c r="P14" s="77" t="e">
        <v>#REF!</v>
      </c>
      <c r="Q14" s="77" t="e">
        <v>#REF!</v>
      </c>
      <c r="R14" s="77" t="e">
        <v>#REF!</v>
      </c>
      <c r="S14" s="77" t="e">
        <v>#REF!</v>
      </c>
      <c r="T14" s="77" t="e">
        <v>#REF!</v>
      </c>
    </row>
    <row r="15" spans="1:20" ht="15.75" x14ac:dyDescent="0.25">
      <c r="A15" s="78">
        <v>10254</v>
      </c>
      <c r="B15" s="75">
        <f>VLOOKUP(A15,'[7]CC Odoo'!$A$1:$F$9998,4,FALSE)</f>
        <v>1026</v>
      </c>
      <c r="C15" s="79" t="s">
        <v>33</v>
      </c>
      <c r="D15" s="79" t="s">
        <v>33</v>
      </c>
      <c r="E15" s="79" t="s">
        <v>32</v>
      </c>
      <c r="F15" s="79" t="s">
        <v>33</v>
      </c>
      <c r="G15" s="78">
        <v>45</v>
      </c>
      <c r="H15" s="78"/>
      <c r="I15" s="80" t="e">
        <v>#REF!</v>
      </c>
      <c r="J15" s="80" t="e">
        <v>#REF!</v>
      </c>
      <c r="K15" s="80" t="e">
        <v>#REF!</v>
      </c>
      <c r="L15" s="80" t="e">
        <v>#REF!</v>
      </c>
      <c r="M15" s="80" t="e">
        <v>#REF!</v>
      </c>
      <c r="N15" s="80" t="e">
        <v>#REF!</v>
      </c>
      <c r="O15" s="80" t="e">
        <v>#REF!</v>
      </c>
      <c r="P15" s="80" t="e">
        <v>#REF!</v>
      </c>
      <c r="Q15" s="80" t="e">
        <v>#REF!</v>
      </c>
      <c r="R15" s="80" t="e">
        <v>#REF!</v>
      </c>
      <c r="S15" s="80" t="e">
        <v>#REF!</v>
      </c>
      <c r="T15" s="80" t="e">
        <v>#REF!</v>
      </c>
    </row>
    <row r="16" spans="1:20" ht="15.75" x14ac:dyDescent="0.2">
      <c r="A16" s="74">
        <v>10253</v>
      </c>
      <c r="B16" s="75">
        <f>VLOOKUP(A16,'[7]CC Odoo'!$A$1:$F$9998,4,FALSE)</f>
        <v>1025</v>
      </c>
      <c r="C16" s="76" t="s">
        <v>33</v>
      </c>
      <c r="D16" s="76" t="s">
        <v>33</v>
      </c>
      <c r="E16" s="76" t="s">
        <v>34</v>
      </c>
      <c r="F16" s="76" t="s">
        <v>33</v>
      </c>
      <c r="G16" s="74">
        <v>45</v>
      </c>
      <c r="H16" s="74"/>
      <c r="I16" s="77" t="e">
        <v>#REF!</v>
      </c>
      <c r="J16" s="77" t="e">
        <v>#REF!</v>
      </c>
      <c r="K16" s="77" t="e">
        <v>#REF!</v>
      </c>
      <c r="L16" s="77" t="e">
        <v>#REF!</v>
      </c>
      <c r="M16" s="77" t="e">
        <v>#REF!</v>
      </c>
      <c r="N16" s="77" t="e">
        <v>#REF!</v>
      </c>
      <c r="O16" s="77" t="e">
        <v>#REF!</v>
      </c>
      <c r="P16" s="77" t="e">
        <v>#REF!</v>
      </c>
      <c r="Q16" s="77" t="e">
        <v>#REF!</v>
      </c>
      <c r="R16" s="77" t="e">
        <v>#REF!</v>
      </c>
      <c r="S16" s="77" t="e">
        <v>#REF!</v>
      </c>
      <c r="T16" s="77" t="e">
        <v>#REF!</v>
      </c>
    </row>
    <row r="17" spans="1:20" ht="15.75" x14ac:dyDescent="0.25">
      <c r="A17" s="78">
        <v>10234</v>
      </c>
      <c r="B17" s="75">
        <f>VLOOKUP(A17,'[7]CC Odoo'!$A$1:$F$9998,4,FALSE)</f>
        <v>1006</v>
      </c>
      <c r="C17" s="79" t="s">
        <v>208</v>
      </c>
      <c r="D17" s="79" t="s">
        <v>208</v>
      </c>
      <c r="E17" s="79" t="s">
        <v>35</v>
      </c>
      <c r="F17" s="79" t="s">
        <v>17</v>
      </c>
      <c r="G17" s="78">
        <v>30</v>
      </c>
      <c r="H17" s="78" t="s">
        <v>109</v>
      </c>
      <c r="I17" s="80" t="e">
        <v>#REF!</v>
      </c>
      <c r="J17" s="80" t="e">
        <v>#REF!</v>
      </c>
      <c r="K17" s="80" t="e">
        <v>#REF!</v>
      </c>
      <c r="L17" s="80" t="e">
        <v>#REF!</v>
      </c>
      <c r="M17" s="80" t="e">
        <v>#REF!</v>
      </c>
      <c r="N17" s="80" t="e">
        <v>#REF!</v>
      </c>
      <c r="O17" s="80" t="e">
        <v>#REF!</v>
      </c>
      <c r="P17" s="80" t="e">
        <v>#REF!</v>
      </c>
      <c r="Q17" s="80" t="e">
        <v>#REF!</v>
      </c>
      <c r="R17" s="80" t="e">
        <v>#REF!</v>
      </c>
      <c r="S17" s="80" t="e">
        <v>#REF!</v>
      </c>
      <c r="T17" s="80" t="e">
        <v>#REF!</v>
      </c>
    </row>
    <row r="18" spans="1:20" ht="15.75" x14ac:dyDescent="0.2">
      <c r="A18" s="74" t="s">
        <v>37</v>
      </c>
      <c r="B18" s="75" t="e">
        <f>VLOOKUP(A18,'[7]CC Odoo'!$A$1:$F$9998,4,FALSE)</f>
        <v>#N/A</v>
      </c>
      <c r="C18" s="76" t="s">
        <v>206</v>
      </c>
      <c r="D18" s="76" t="s">
        <v>206</v>
      </c>
      <c r="E18" s="76" t="s">
        <v>37</v>
      </c>
      <c r="F18" s="76" t="s">
        <v>38</v>
      </c>
      <c r="G18" s="200">
        <v>30</v>
      </c>
      <c r="H18" s="74"/>
      <c r="I18" s="77" t="e">
        <v>#REF!</v>
      </c>
      <c r="J18" s="77" t="e">
        <v>#REF!</v>
      </c>
      <c r="K18" s="77" t="e">
        <v>#REF!</v>
      </c>
      <c r="L18" s="77" t="e">
        <v>#REF!</v>
      </c>
      <c r="M18" s="77" t="e">
        <v>#REF!</v>
      </c>
      <c r="N18" s="77" t="e">
        <v>#REF!</v>
      </c>
      <c r="O18" s="77" t="e">
        <v>#REF!</v>
      </c>
      <c r="P18" s="77" t="e">
        <v>#REF!</v>
      </c>
      <c r="Q18" s="77" t="e">
        <v>#REF!</v>
      </c>
      <c r="R18" s="77" t="e">
        <v>#REF!</v>
      </c>
      <c r="S18" s="77" t="e">
        <v>#REF!</v>
      </c>
      <c r="T18" s="77" t="e">
        <v>#REF!</v>
      </c>
    </row>
    <row r="19" spans="1:20" ht="15.75" x14ac:dyDescent="0.25">
      <c r="A19" s="78">
        <v>10134</v>
      </c>
      <c r="B19" s="75">
        <f>VLOOKUP(A19,'[7]CC Odoo'!$A$1:$F$9998,4,FALSE)</f>
        <v>906</v>
      </c>
      <c r="C19" s="79" t="s">
        <v>212</v>
      </c>
      <c r="D19" s="79" t="s">
        <v>212</v>
      </c>
      <c r="E19" s="79" t="s">
        <v>39</v>
      </c>
      <c r="F19" s="79" t="s">
        <v>40</v>
      </c>
      <c r="G19" s="78">
        <v>45</v>
      </c>
      <c r="H19" s="78" t="s">
        <v>109</v>
      </c>
      <c r="I19" s="80" t="e">
        <v>#REF!</v>
      </c>
      <c r="J19" s="80" t="e">
        <v>#REF!</v>
      </c>
      <c r="K19" s="80" t="e">
        <v>#REF!</v>
      </c>
      <c r="L19" s="80" t="e">
        <v>#REF!</v>
      </c>
      <c r="M19" s="80" t="e">
        <v>#REF!</v>
      </c>
      <c r="N19" s="80" t="e">
        <v>#REF!</v>
      </c>
      <c r="O19" s="80" t="e">
        <v>#REF!</v>
      </c>
      <c r="P19" s="80" t="e">
        <v>#REF!</v>
      </c>
      <c r="Q19" s="80" t="e">
        <v>#REF!</v>
      </c>
      <c r="R19" s="80" t="e">
        <v>#REF!</v>
      </c>
      <c r="S19" s="80" t="e">
        <v>#REF!</v>
      </c>
      <c r="T19" s="80" t="e">
        <v>#REF!</v>
      </c>
    </row>
    <row r="20" spans="1:20" ht="15.75" x14ac:dyDescent="0.2">
      <c r="A20" s="74">
        <v>10259</v>
      </c>
      <c r="B20" s="75">
        <f>VLOOKUP(A20,'[7]CC Odoo'!$A$1:$F$9998,4,FALSE)</f>
        <v>1031</v>
      </c>
      <c r="C20" s="76" t="s">
        <v>175</v>
      </c>
      <c r="D20" s="76" t="s">
        <v>175</v>
      </c>
      <c r="E20" s="76" t="s">
        <v>42</v>
      </c>
      <c r="F20" s="76" t="s">
        <v>43</v>
      </c>
      <c r="G20" s="74" t="s">
        <v>116</v>
      </c>
      <c r="H20" s="74"/>
      <c r="I20" s="77" t="e">
        <v>#REF!</v>
      </c>
      <c r="J20" s="77" t="e">
        <v>#REF!</v>
      </c>
      <c r="K20" s="77" t="e">
        <v>#REF!</v>
      </c>
      <c r="L20" s="77" t="e">
        <v>#REF!</v>
      </c>
      <c r="M20" s="77" t="e">
        <v>#REF!</v>
      </c>
      <c r="N20" s="77" t="e">
        <v>#REF!</v>
      </c>
      <c r="O20" s="77" t="e">
        <v>#REF!</v>
      </c>
      <c r="P20" s="77" t="e">
        <v>#REF!</v>
      </c>
      <c r="Q20" s="77" t="e">
        <v>#REF!</v>
      </c>
      <c r="R20" s="77" t="e">
        <v>#REF!</v>
      </c>
      <c r="S20" s="77" t="e">
        <v>#REF!</v>
      </c>
      <c r="T20" s="77" t="e">
        <v>#REF!</v>
      </c>
    </row>
    <row r="21" spans="1:20" ht="15.75" x14ac:dyDescent="0.25">
      <c r="A21" s="78" t="s">
        <v>44</v>
      </c>
      <c r="B21" s="75" t="e">
        <f>VLOOKUP(A21,'[7]CC Odoo'!$A$1:$F$9998,4,FALSE)</f>
        <v>#N/A</v>
      </c>
      <c r="C21" s="79" t="s">
        <v>208</v>
      </c>
      <c r="D21" s="79" t="s">
        <v>208</v>
      </c>
      <c r="E21" s="79" t="s">
        <v>44</v>
      </c>
      <c r="F21" s="79" t="s">
        <v>17</v>
      </c>
      <c r="G21" s="78">
        <v>30</v>
      </c>
      <c r="H21" s="78" t="s">
        <v>109</v>
      </c>
      <c r="I21" s="80" t="e">
        <v>#N/A</v>
      </c>
      <c r="J21" s="80" t="e">
        <v>#N/A</v>
      </c>
      <c r="K21" s="80" t="e">
        <v>#N/A</v>
      </c>
      <c r="L21" s="80" t="e">
        <v>#N/A</v>
      </c>
      <c r="M21" s="80" t="e">
        <v>#N/A</v>
      </c>
      <c r="N21" s="80" t="e">
        <v>#N/A</v>
      </c>
      <c r="O21" s="80" t="e">
        <v>#N/A</v>
      </c>
      <c r="P21" s="80" t="e">
        <v>#N/A</v>
      </c>
      <c r="Q21" s="80" t="e">
        <v>#N/A</v>
      </c>
      <c r="R21" s="80" t="e">
        <v>#N/A</v>
      </c>
      <c r="S21" s="80" t="e">
        <v>#N/A</v>
      </c>
      <c r="T21" s="80" t="e">
        <v>#N/A</v>
      </c>
    </row>
    <row r="22" spans="1:20" ht="15.75" x14ac:dyDescent="0.2">
      <c r="A22" s="74">
        <v>10262</v>
      </c>
      <c r="B22" s="75">
        <f>VLOOKUP(A22,'[7]CC Odoo'!$A$1:$F$9998,4,FALSE)</f>
        <v>1034</v>
      </c>
      <c r="C22" s="76" t="s">
        <v>46</v>
      </c>
      <c r="D22" s="76" t="s">
        <v>46</v>
      </c>
      <c r="E22" s="76" t="s">
        <v>45</v>
      </c>
      <c r="F22" s="76" t="s">
        <v>46</v>
      </c>
      <c r="G22" s="74">
        <v>14</v>
      </c>
      <c r="H22" s="74" t="s">
        <v>109</v>
      </c>
      <c r="I22" s="77" t="e">
        <v>#REF!</v>
      </c>
      <c r="J22" s="77" t="e">
        <v>#REF!</v>
      </c>
      <c r="K22" s="77" t="e">
        <v>#REF!</v>
      </c>
      <c r="L22" s="77" t="e">
        <v>#REF!</v>
      </c>
      <c r="M22" s="77" t="e">
        <v>#REF!</v>
      </c>
      <c r="N22" s="77" t="e">
        <v>#REF!</v>
      </c>
      <c r="O22" s="77" t="e">
        <v>#REF!</v>
      </c>
      <c r="P22" s="77" t="e">
        <v>#REF!</v>
      </c>
      <c r="Q22" s="77" t="e">
        <v>#REF!</v>
      </c>
      <c r="R22" s="77" t="e">
        <v>#REF!</v>
      </c>
      <c r="S22" s="77" t="e">
        <v>#REF!</v>
      </c>
      <c r="T22" s="77" t="e">
        <v>#REF!</v>
      </c>
    </row>
    <row r="23" spans="1:20" ht="15.75" x14ac:dyDescent="0.25">
      <c r="A23" s="78">
        <v>10214</v>
      </c>
      <c r="B23" s="75">
        <f>VLOOKUP(A23,'[7]CC Odoo'!$A$1:$F$9998,4,FALSE)</f>
        <v>986</v>
      </c>
      <c r="C23" s="79" t="s">
        <v>213</v>
      </c>
      <c r="D23" s="79" t="s">
        <v>213</v>
      </c>
      <c r="E23" s="79" t="s">
        <v>48</v>
      </c>
      <c r="F23" s="79" t="s">
        <v>49</v>
      </c>
      <c r="G23" s="78">
        <v>30</v>
      </c>
      <c r="H23" s="78" t="s">
        <v>109</v>
      </c>
      <c r="I23" s="80" t="e">
        <v>#REF!</v>
      </c>
      <c r="J23" s="80" t="e">
        <v>#REF!</v>
      </c>
      <c r="K23" s="80" t="e">
        <v>#REF!</v>
      </c>
      <c r="L23" s="80" t="e">
        <v>#REF!</v>
      </c>
      <c r="M23" s="80" t="e">
        <v>#REF!</v>
      </c>
      <c r="N23" s="80" t="e">
        <v>#REF!</v>
      </c>
      <c r="O23" s="80" t="e">
        <v>#REF!</v>
      </c>
      <c r="P23" s="80" t="e">
        <v>#REF!</v>
      </c>
      <c r="Q23" s="80" t="e">
        <v>#REF!</v>
      </c>
      <c r="R23" s="80" t="e">
        <v>#REF!</v>
      </c>
      <c r="S23" s="80" t="e">
        <v>#REF!</v>
      </c>
      <c r="T23" s="80" t="e">
        <v>#REF!</v>
      </c>
    </row>
    <row r="24" spans="1:20" ht="15.75" x14ac:dyDescent="0.2">
      <c r="A24" s="74">
        <v>10239</v>
      </c>
      <c r="B24" s="75">
        <f>VLOOKUP(A24,'[7]CC Odoo'!$A$1:$F$9998,4,FALSE)</f>
        <v>1011</v>
      </c>
      <c r="C24" s="76" t="s">
        <v>214</v>
      </c>
      <c r="D24" s="76" t="s">
        <v>214</v>
      </c>
      <c r="E24" s="76" t="s">
        <v>51</v>
      </c>
      <c r="F24" s="76" t="s">
        <v>52</v>
      </c>
      <c r="G24" s="74">
        <v>30</v>
      </c>
      <c r="H24" s="74" t="s">
        <v>109</v>
      </c>
      <c r="I24" s="77" t="e">
        <v>#REF!</v>
      </c>
      <c r="J24" s="77" t="e">
        <v>#REF!</v>
      </c>
      <c r="K24" s="77" t="e">
        <v>#REF!</v>
      </c>
      <c r="L24" s="77" t="e">
        <v>#REF!</v>
      </c>
      <c r="M24" s="77" t="e">
        <v>#REF!</v>
      </c>
      <c r="N24" s="77" t="e">
        <v>#REF!</v>
      </c>
      <c r="O24" s="77" t="e">
        <v>#REF!</v>
      </c>
      <c r="P24" s="77" t="e">
        <v>#REF!</v>
      </c>
      <c r="Q24" s="77" t="e">
        <v>#REF!</v>
      </c>
      <c r="R24" s="77" t="e">
        <v>#REF!</v>
      </c>
      <c r="S24" s="77" t="e">
        <v>#REF!</v>
      </c>
      <c r="T24" s="77" t="e">
        <v>#REF!</v>
      </c>
    </row>
    <row r="25" spans="1:20" ht="15.75" x14ac:dyDescent="0.25">
      <c r="A25" s="78">
        <v>10236</v>
      </c>
      <c r="B25" s="75">
        <f>VLOOKUP(A25,'[7]CC Odoo'!$A$1:$F$9998,4,FALSE)</f>
        <v>1008</v>
      </c>
      <c r="C25" s="79" t="s">
        <v>204</v>
      </c>
      <c r="D25" s="79" t="s">
        <v>204</v>
      </c>
      <c r="E25" s="79" t="s">
        <v>53</v>
      </c>
      <c r="F25" s="79" t="s">
        <v>54</v>
      </c>
      <c r="G25" s="78">
        <v>30</v>
      </c>
      <c r="H25" s="78" t="s">
        <v>109</v>
      </c>
      <c r="I25" s="80" t="e">
        <v>#REF!</v>
      </c>
      <c r="J25" s="80" t="e">
        <v>#REF!</v>
      </c>
      <c r="K25" s="80" t="e">
        <v>#REF!</v>
      </c>
      <c r="L25" s="80" t="e">
        <v>#REF!</v>
      </c>
      <c r="M25" s="80" t="e">
        <v>#REF!</v>
      </c>
      <c r="N25" s="80" t="e">
        <v>#REF!</v>
      </c>
      <c r="O25" s="80" t="e">
        <v>#REF!</v>
      </c>
      <c r="P25" s="80" t="e">
        <v>#REF!</v>
      </c>
      <c r="Q25" s="80" t="e">
        <v>#REF!</v>
      </c>
      <c r="R25" s="80" t="e">
        <v>#REF!</v>
      </c>
      <c r="S25" s="80" t="e">
        <v>#REF!</v>
      </c>
      <c r="T25" s="80" t="e">
        <v>#REF!</v>
      </c>
    </row>
    <row r="26" spans="1:20" ht="15.75" x14ac:dyDescent="0.2">
      <c r="A26" s="74">
        <v>10247</v>
      </c>
      <c r="B26" s="75">
        <f>VLOOKUP(A26,'[7]CC Odoo'!$A$1:$F$9998,4,FALSE)</f>
        <v>1019</v>
      </c>
      <c r="C26" s="76" t="s">
        <v>215</v>
      </c>
      <c r="D26" s="76" t="s">
        <v>215</v>
      </c>
      <c r="E26" s="76" t="s">
        <v>55</v>
      </c>
      <c r="F26" s="76" t="s">
        <v>56</v>
      </c>
      <c r="G26" s="74">
        <v>7</v>
      </c>
      <c r="H26" s="74" t="s">
        <v>110</v>
      </c>
      <c r="I26" s="77" t="e">
        <v>#REF!</v>
      </c>
      <c r="J26" s="77" t="e">
        <v>#REF!</v>
      </c>
      <c r="K26" s="77" t="e">
        <v>#REF!</v>
      </c>
      <c r="L26" s="77" t="e">
        <v>#REF!</v>
      </c>
      <c r="M26" s="77" t="e">
        <v>#REF!</v>
      </c>
      <c r="N26" s="77" t="e">
        <v>#REF!</v>
      </c>
      <c r="O26" s="77" t="e">
        <v>#REF!</v>
      </c>
      <c r="P26" s="77" t="e">
        <v>#REF!</v>
      </c>
      <c r="Q26" s="77" t="e">
        <v>#REF!</v>
      </c>
      <c r="R26" s="77" t="e">
        <v>#REF!</v>
      </c>
      <c r="S26" s="77" t="e">
        <v>#REF!</v>
      </c>
      <c r="T26" s="77" t="e">
        <v>#REF!</v>
      </c>
    </row>
    <row r="27" spans="1:20" ht="15.75" x14ac:dyDescent="0.25">
      <c r="A27" s="78">
        <v>10225</v>
      </c>
      <c r="B27" s="75">
        <f>VLOOKUP(A27,'[7]CC Odoo'!$A$1:$F$9998,4,FALSE)</f>
        <v>997</v>
      </c>
      <c r="C27" s="79" t="s">
        <v>208</v>
      </c>
      <c r="D27" s="79" t="s">
        <v>208</v>
      </c>
      <c r="E27" s="79" t="s">
        <v>57</v>
      </c>
      <c r="F27" s="79" t="s">
        <v>17</v>
      </c>
      <c r="G27" s="78">
        <v>30</v>
      </c>
      <c r="H27" s="78" t="s">
        <v>109</v>
      </c>
      <c r="I27" s="80" t="e">
        <v>#REF!</v>
      </c>
      <c r="J27" s="80" t="e">
        <v>#REF!</v>
      </c>
      <c r="K27" s="80" t="e">
        <v>#REF!</v>
      </c>
      <c r="L27" s="80" t="e">
        <v>#REF!</v>
      </c>
      <c r="M27" s="80" t="e">
        <v>#REF!</v>
      </c>
      <c r="N27" s="80" t="e">
        <v>#REF!</v>
      </c>
      <c r="O27" s="80" t="e">
        <v>#REF!</v>
      </c>
      <c r="P27" s="80" t="e">
        <v>#REF!</v>
      </c>
      <c r="Q27" s="80" t="e">
        <v>#REF!</v>
      </c>
      <c r="R27" s="80" t="e">
        <v>#REF!</v>
      </c>
      <c r="S27" s="80" t="e">
        <v>#REF!</v>
      </c>
      <c r="T27" s="80" t="e">
        <v>#REF!</v>
      </c>
    </row>
    <row r="28" spans="1:20" ht="15.75" x14ac:dyDescent="0.2">
      <c r="A28" s="74">
        <v>10261</v>
      </c>
      <c r="B28" s="75">
        <f>VLOOKUP(A28,'[7]CC Odoo'!$A$1:$F$9998,4,FALSE)</f>
        <v>1033</v>
      </c>
      <c r="C28" s="76" t="s">
        <v>216</v>
      </c>
      <c r="D28" s="76" t="s">
        <v>216</v>
      </c>
      <c r="E28" s="76" t="s">
        <v>58</v>
      </c>
      <c r="F28" s="76" t="s">
        <v>59</v>
      </c>
      <c r="G28" s="74">
        <v>7</v>
      </c>
      <c r="H28" s="74" t="s">
        <v>110</v>
      </c>
      <c r="I28" s="77" t="e">
        <v>#REF!</v>
      </c>
      <c r="J28" s="77" t="e">
        <v>#REF!</v>
      </c>
      <c r="K28" s="77" t="e">
        <v>#REF!</v>
      </c>
      <c r="L28" s="77" t="e">
        <v>#REF!</v>
      </c>
      <c r="M28" s="77" t="e">
        <v>#REF!</v>
      </c>
      <c r="N28" s="77" t="e">
        <v>#REF!</v>
      </c>
      <c r="O28" s="77" t="e">
        <v>#REF!</v>
      </c>
      <c r="P28" s="77" t="e">
        <v>#REF!</v>
      </c>
      <c r="Q28" s="77" t="e">
        <v>#REF!</v>
      </c>
      <c r="R28" s="77" t="e">
        <v>#REF!</v>
      </c>
      <c r="S28" s="77" t="e">
        <v>#REF!</v>
      </c>
      <c r="T28" s="77" t="e">
        <v>#REF!</v>
      </c>
    </row>
    <row r="29" spans="1:20" ht="15.75" x14ac:dyDescent="0.25">
      <c r="A29" s="78">
        <v>10250</v>
      </c>
      <c r="B29" s="75">
        <f>VLOOKUP(A29,'[7]CC Odoo'!$A$1:$F$9998,4,FALSE)</f>
        <v>1022</v>
      </c>
      <c r="C29" s="79" t="s">
        <v>214</v>
      </c>
      <c r="D29" s="79" t="s">
        <v>214</v>
      </c>
      <c r="E29" s="79" t="s">
        <v>60</v>
      </c>
      <c r="F29" s="79" t="s">
        <v>52</v>
      </c>
      <c r="G29" s="78">
        <v>30</v>
      </c>
      <c r="H29" s="78" t="s">
        <v>109</v>
      </c>
      <c r="I29" s="80" t="e">
        <v>#REF!</v>
      </c>
      <c r="J29" s="80" t="e">
        <v>#REF!</v>
      </c>
      <c r="K29" s="80" t="e">
        <v>#REF!</v>
      </c>
      <c r="L29" s="80" t="e">
        <v>#REF!</v>
      </c>
      <c r="M29" s="80" t="e">
        <v>#REF!</v>
      </c>
      <c r="N29" s="80" t="e">
        <v>#REF!</v>
      </c>
      <c r="O29" s="80" t="e">
        <v>#REF!</v>
      </c>
      <c r="P29" s="80" t="e">
        <v>#REF!</v>
      </c>
      <c r="Q29" s="80" t="e">
        <v>#REF!</v>
      </c>
      <c r="R29" s="80" t="e">
        <v>#REF!</v>
      </c>
      <c r="S29" s="80" t="e">
        <v>#REF!</v>
      </c>
      <c r="T29" s="80" t="e">
        <v>#REF!</v>
      </c>
    </row>
    <row r="30" spans="1:20" ht="15.75" x14ac:dyDescent="0.2">
      <c r="A30" s="74">
        <v>10249</v>
      </c>
      <c r="B30" s="75">
        <f>VLOOKUP(A30,'[7]CC Odoo'!$A$1:$F$9998,4,FALSE)</f>
        <v>1021</v>
      </c>
      <c r="C30" s="76" t="s">
        <v>62</v>
      </c>
      <c r="D30" s="76" t="s">
        <v>62</v>
      </c>
      <c r="E30" s="76" t="s">
        <v>61</v>
      </c>
      <c r="F30" s="76" t="s">
        <v>62</v>
      </c>
      <c r="G30" s="74">
        <v>21</v>
      </c>
      <c r="H30" s="74"/>
      <c r="I30" s="77" t="e">
        <v>#REF!</v>
      </c>
      <c r="J30" s="77" t="e">
        <v>#REF!</v>
      </c>
      <c r="K30" s="77" t="e">
        <v>#REF!</v>
      </c>
      <c r="L30" s="77" t="e">
        <v>#REF!</v>
      </c>
      <c r="M30" s="77" t="e">
        <v>#REF!</v>
      </c>
      <c r="N30" s="77" t="e">
        <v>#REF!</v>
      </c>
      <c r="O30" s="77" t="e">
        <v>#REF!</v>
      </c>
      <c r="P30" s="77" t="e">
        <v>#REF!</v>
      </c>
      <c r="Q30" s="77" t="e">
        <v>#REF!</v>
      </c>
      <c r="R30" s="77" t="e">
        <v>#REF!</v>
      </c>
      <c r="S30" s="77" t="e">
        <v>#REF!</v>
      </c>
      <c r="T30" s="77" t="e">
        <v>#REF!</v>
      </c>
    </row>
    <row r="31" spans="1:20" ht="15.75" x14ac:dyDescent="0.25">
      <c r="A31" s="78">
        <v>10139</v>
      </c>
      <c r="B31" s="75">
        <f>VLOOKUP(A31,'[7]CC Odoo'!$A$1:$F$9998,4,FALSE)</f>
        <v>911</v>
      </c>
      <c r="C31" s="79" t="s">
        <v>217</v>
      </c>
      <c r="D31" s="79" t="s">
        <v>217</v>
      </c>
      <c r="E31" s="79" t="s">
        <v>63</v>
      </c>
      <c r="F31" s="79" t="s">
        <v>64</v>
      </c>
      <c r="G31" s="78">
        <v>45</v>
      </c>
      <c r="H31" s="78" t="s">
        <v>109</v>
      </c>
      <c r="I31" s="80" t="e">
        <v>#REF!</v>
      </c>
      <c r="J31" s="80" t="e">
        <v>#REF!</v>
      </c>
      <c r="K31" s="80" t="e">
        <v>#REF!</v>
      </c>
      <c r="L31" s="80" t="e">
        <v>#REF!</v>
      </c>
      <c r="M31" s="80" t="e">
        <v>#REF!</v>
      </c>
      <c r="N31" s="80" t="e">
        <v>#REF!</v>
      </c>
      <c r="O31" s="80" t="e">
        <v>#REF!</v>
      </c>
      <c r="P31" s="80" t="e">
        <v>#REF!</v>
      </c>
      <c r="Q31" s="80" t="e">
        <v>#REF!</v>
      </c>
      <c r="R31" s="80" t="e">
        <v>#REF!</v>
      </c>
      <c r="S31" s="80" t="e">
        <v>#REF!</v>
      </c>
      <c r="T31" s="80" t="e">
        <v>#REF!</v>
      </c>
    </row>
    <row r="32" spans="1:20" ht="15.75" x14ac:dyDescent="0.2">
      <c r="A32" s="74">
        <v>10190</v>
      </c>
      <c r="B32" s="75">
        <f>VLOOKUP(A32,'[7]CC Odoo'!$A$1:$F$9998,4,FALSE)</f>
        <v>962</v>
      </c>
      <c r="C32" s="76" t="s">
        <v>218</v>
      </c>
      <c r="D32" s="76" t="s">
        <v>218</v>
      </c>
      <c r="E32" s="76" t="s">
        <v>66</v>
      </c>
      <c r="F32" s="76" t="s">
        <v>67</v>
      </c>
      <c r="G32" s="74">
        <v>30</v>
      </c>
      <c r="H32" s="74" t="s">
        <v>109</v>
      </c>
      <c r="I32" s="77" t="e">
        <v>#REF!</v>
      </c>
      <c r="J32" s="77" t="e">
        <v>#REF!</v>
      </c>
      <c r="K32" s="77" t="e">
        <v>#REF!</v>
      </c>
      <c r="L32" s="77" t="e">
        <v>#REF!</v>
      </c>
      <c r="M32" s="77" t="e">
        <v>#REF!</v>
      </c>
      <c r="N32" s="77" t="e">
        <v>#REF!</v>
      </c>
      <c r="O32" s="77" t="e">
        <v>#REF!</v>
      </c>
      <c r="P32" s="77" t="e">
        <v>#REF!</v>
      </c>
      <c r="Q32" s="77" t="e">
        <v>#REF!</v>
      </c>
      <c r="R32" s="77" t="e">
        <v>#REF!</v>
      </c>
      <c r="S32" s="77" t="e">
        <v>#REF!</v>
      </c>
      <c r="T32" s="77" t="e">
        <v>#REF!</v>
      </c>
    </row>
    <row r="33" spans="1:20" ht="15.75" x14ac:dyDescent="0.25">
      <c r="A33" s="78">
        <v>10097</v>
      </c>
      <c r="B33" s="75">
        <f>VLOOKUP(A33,'[7]CC Odoo'!$A$1:$F$9998,4,FALSE)</f>
        <v>869</v>
      </c>
      <c r="C33" s="79" t="s">
        <v>219</v>
      </c>
      <c r="D33" s="79" t="s">
        <v>219</v>
      </c>
      <c r="E33" s="79" t="s">
        <v>69</v>
      </c>
      <c r="F33" s="79" t="s">
        <v>70</v>
      </c>
      <c r="G33" s="78">
        <v>90</v>
      </c>
      <c r="H33" s="78" t="s">
        <v>110</v>
      </c>
      <c r="I33" s="80" t="e">
        <v>#REF!</v>
      </c>
      <c r="J33" s="80" t="e">
        <v>#REF!</v>
      </c>
      <c r="K33" s="80" t="e">
        <v>#REF!</v>
      </c>
      <c r="L33" s="80" t="e">
        <v>#REF!</v>
      </c>
      <c r="M33" s="80" t="e">
        <v>#REF!</v>
      </c>
      <c r="N33" s="80" t="e">
        <v>#REF!</v>
      </c>
      <c r="O33" s="80" t="e">
        <v>#REF!</v>
      </c>
      <c r="P33" s="80" t="e">
        <v>#REF!</v>
      </c>
      <c r="Q33" s="80" t="e">
        <v>#REF!</v>
      </c>
      <c r="R33" s="80" t="e">
        <v>#REF!</v>
      </c>
      <c r="S33" s="80" t="e">
        <v>#REF!</v>
      </c>
      <c r="T33" s="80" t="e">
        <v>#REF!</v>
      </c>
    </row>
    <row r="34" spans="1:20" ht="15.75" x14ac:dyDescent="0.2">
      <c r="A34" s="74">
        <v>10171</v>
      </c>
      <c r="B34" s="75">
        <f>VLOOKUP(A34,'[7]CC Odoo'!$A$1:$F$9998,4,FALSE)</f>
        <v>943</v>
      </c>
      <c r="C34" s="76" t="s">
        <v>220</v>
      </c>
      <c r="D34" s="76" t="s">
        <v>220</v>
      </c>
      <c r="E34" s="76" t="s">
        <v>72</v>
      </c>
      <c r="F34" s="76" t="s">
        <v>73</v>
      </c>
      <c r="G34" s="74">
        <v>30</v>
      </c>
      <c r="H34" s="74"/>
      <c r="I34" s="77" t="e">
        <v>#REF!</v>
      </c>
      <c r="J34" s="77" t="e">
        <v>#REF!</v>
      </c>
      <c r="K34" s="77" t="e">
        <v>#REF!</v>
      </c>
      <c r="L34" s="77" t="e">
        <v>#REF!</v>
      </c>
      <c r="M34" s="77" t="e">
        <v>#REF!</v>
      </c>
      <c r="N34" s="77" t="e">
        <v>#REF!</v>
      </c>
      <c r="O34" s="77" t="e">
        <v>#REF!</v>
      </c>
      <c r="P34" s="77" t="e">
        <v>#REF!</v>
      </c>
      <c r="Q34" s="77" t="e">
        <v>#REF!</v>
      </c>
      <c r="R34" s="77" t="e">
        <v>#REF!</v>
      </c>
      <c r="S34" s="77" t="e">
        <v>#REF!</v>
      </c>
      <c r="T34" s="77" t="e">
        <v>#REF!</v>
      </c>
    </row>
    <row r="35" spans="1:20" ht="15.75" x14ac:dyDescent="0.25">
      <c r="A35" s="78">
        <v>10233</v>
      </c>
      <c r="B35" s="75">
        <f>VLOOKUP(A35,'[7]CC Odoo'!$A$1:$F$9998,4,FALSE)</f>
        <v>1005</v>
      </c>
      <c r="C35" s="79" t="s">
        <v>221</v>
      </c>
      <c r="D35" s="79" t="s">
        <v>221</v>
      </c>
      <c r="E35" s="79" t="s">
        <v>74</v>
      </c>
      <c r="F35" s="79" t="s">
        <v>75</v>
      </c>
      <c r="G35" s="78">
        <v>15</v>
      </c>
      <c r="H35" s="78" t="s">
        <v>109</v>
      </c>
      <c r="I35" s="80" t="e">
        <v>#REF!</v>
      </c>
      <c r="J35" s="80" t="e">
        <v>#REF!</v>
      </c>
      <c r="K35" s="80" t="e">
        <v>#REF!</v>
      </c>
      <c r="L35" s="80" t="e">
        <v>#REF!</v>
      </c>
      <c r="M35" s="80" t="e">
        <v>#REF!</v>
      </c>
      <c r="N35" s="80" t="e">
        <v>#REF!</v>
      </c>
      <c r="O35" s="80" t="e">
        <v>#REF!</v>
      </c>
      <c r="P35" s="80" t="e">
        <v>#REF!</v>
      </c>
      <c r="Q35" s="80" t="e">
        <v>#REF!</v>
      </c>
      <c r="R35" s="80" t="e">
        <v>#REF!</v>
      </c>
      <c r="S35" s="80" t="e">
        <v>#REF!</v>
      </c>
      <c r="T35" s="80" t="e">
        <v>#REF!</v>
      </c>
    </row>
    <row r="36" spans="1:20" ht="15.75" x14ac:dyDescent="0.2">
      <c r="A36" s="74">
        <v>10222</v>
      </c>
      <c r="B36" s="75">
        <f>VLOOKUP(A36,'[7]CC Odoo'!$A$1:$F$9998,4,FALSE)</f>
        <v>994</v>
      </c>
      <c r="C36" s="76" t="s">
        <v>222</v>
      </c>
      <c r="D36" s="76" t="s">
        <v>222</v>
      </c>
      <c r="E36" s="76" t="s">
        <v>76</v>
      </c>
      <c r="F36" s="76" t="s">
        <v>77</v>
      </c>
      <c r="G36" s="74">
        <v>15</v>
      </c>
      <c r="H36" s="74" t="s">
        <v>109</v>
      </c>
      <c r="I36" s="77" t="e">
        <v>#REF!</v>
      </c>
      <c r="J36" s="77" t="e">
        <v>#REF!</v>
      </c>
      <c r="K36" s="77" t="e">
        <v>#REF!</v>
      </c>
      <c r="L36" s="77" t="e">
        <v>#REF!</v>
      </c>
      <c r="M36" s="77" t="e">
        <v>#REF!</v>
      </c>
      <c r="N36" s="77" t="e">
        <v>#REF!</v>
      </c>
      <c r="O36" s="77" t="e">
        <v>#REF!</v>
      </c>
      <c r="P36" s="77" t="e">
        <v>#REF!</v>
      </c>
      <c r="Q36" s="77" t="e">
        <v>#REF!</v>
      </c>
      <c r="R36" s="77" t="e">
        <v>#REF!</v>
      </c>
      <c r="S36" s="77" t="e">
        <v>#REF!</v>
      </c>
      <c r="T36" s="77" t="e">
        <v>#REF!</v>
      </c>
    </row>
    <row r="37" spans="1:20" ht="15.75" x14ac:dyDescent="0.25">
      <c r="A37" s="78">
        <v>10230</v>
      </c>
      <c r="B37" s="75">
        <f>VLOOKUP(A37,'[7]CC Odoo'!$A$1:$F$9998,4,FALSE)</f>
        <v>1002</v>
      </c>
      <c r="C37" s="79" t="s">
        <v>223</v>
      </c>
      <c r="D37" s="79" t="s">
        <v>223</v>
      </c>
      <c r="E37" s="79" t="s">
        <v>78</v>
      </c>
      <c r="F37" s="79" t="s">
        <v>79</v>
      </c>
      <c r="G37" s="78" t="s">
        <v>116</v>
      </c>
      <c r="H37" s="78"/>
      <c r="I37" s="80" t="e">
        <v>#REF!</v>
      </c>
      <c r="J37" s="80" t="e">
        <v>#REF!</v>
      </c>
      <c r="K37" s="80" t="e">
        <v>#REF!</v>
      </c>
      <c r="L37" s="80" t="e">
        <v>#REF!</v>
      </c>
      <c r="M37" s="80" t="e">
        <v>#REF!</v>
      </c>
      <c r="N37" s="80" t="e">
        <v>#REF!</v>
      </c>
      <c r="O37" s="80" t="e">
        <v>#REF!</v>
      </c>
      <c r="P37" s="80" t="e">
        <v>#REF!</v>
      </c>
      <c r="Q37" s="80" t="e">
        <v>#REF!</v>
      </c>
      <c r="R37" s="80" t="e">
        <v>#REF!</v>
      </c>
      <c r="S37" s="80" t="e">
        <v>#REF!</v>
      </c>
      <c r="T37" s="80" t="e">
        <v>#REF!</v>
      </c>
    </row>
    <row r="38" spans="1:20" ht="15.75" x14ac:dyDescent="0.2">
      <c r="A38" s="74" t="s">
        <v>80</v>
      </c>
      <c r="B38" s="75" t="e">
        <f>VLOOKUP(A38,'[7]CC Odoo'!$A$1:$F$9998,4,FALSE)</f>
        <v>#N/A</v>
      </c>
      <c r="C38" s="76" t="s">
        <v>81</v>
      </c>
      <c r="D38" s="76" t="s">
        <v>81</v>
      </c>
      <c r="E38" s="76" t="s">
        <v>80</v>
      </c>
      <c r="F38" s="76" t="s">
        <v>81</v>
      </c>
      <c r="G38" s="74" t="s">
        <v>116</v>
      </c>
      <c r="H38" s="74"/>
      <c r="I38" s="77" t="e">
        <v>#REF!</v>
      </c>
      <c r="J38" s="77" t="e">
        <v>#REF!</v>
      </c>
      <c r="K38" s="77" t="e">
        <v>#REF!</v>
      </c>
      <c r="L38" s="77" t="e">
        <v>#REF!</v>
      </c>
      <c r="M38" s="77" t="e">
        <v>#REF!</v>
      </c>
      <c r="N38" s="77" t="e">
        <v>#REF!</v>
      </c>
      <c r="O38" s="77" t="e">
        <v>#REF!</v>
      </c>
      <c r="P38" s="77" t="e">
        <v>#REF!</v>
      </c>
      <c r="Q38" s="77" t="e">
        <v>#REF!</v>
      </c>
      <c r="R38" s="77" t="e">
        <v>#REF!</v>
      </c>
      <c r="S38" s="77" t="e">
        <v>#REF!</v>
      </c>
      <c r="T38" s="77" t="e">
        <v>#REF!</v>
      </c>
    </row>
    <row r="39" spans="1:20" ht="15.75" x14ac:dyDescent="0.25">
      <c r="A39" s="78">
        <v>10179</v>
      </c>
      <c r="B39" s="75">
        <f>VLOOKUP(A39,'[7]CC Odoo'!$A$1:$F$9998,4,FALSE)</f>
        <v>951</v>
      </c>
      <c r="C39" s="79" t="s">
        <v>224</v>
      </c>
      <c r="D39" s="79" t="s">
        <v>224</v>
      </c>
      <c r="E39" s="79" t="s">
        <v>82</v>
      </c>
      <c r="F39" s="79" t="s">
        <v>83</v>
      </c>
      <c r="G39" s="78" t="s">
        <v>116</v>
      </c>
      <c r="H39" s="78"/>
      <c r="I39" s="80" t="e">
        <v>#REF!</v>
      </c>
      <c r="J39" s="80" t="e">
        <v>#REF!</v>
      </c>
      <c r="K39" s="80" t="e">
        <v>#REF!</v>
      </c>
      <c r="L39" s="80" t="e">
        <v>#REF!</v>
      </c>
      <c r="M39" s="80" t="e">
        <v>#REF!</v>
      </c>
      <c r="N39" s="80" t="e">
        <v>#REF!</v>
      </c>
      <c r="O39" s="80" t="e">
        <v>#REF!</v>
      </c>
      <c r="P39" s="80" t="e">
        <v>#REF!</v>
      </c>
      <c r="Q39" s="80" t="e">
        <v>#REF!</v>
      </c>
      <c r="R39" s="80" t="e">
        <v>#REF!</v>
      </c>
      <c r="S39" s="80" t="e">
        <v>#REF!</v>
      </c>
      <c r="T39" s="80" t="e">
        <v>#REF!</v>
      </c>
    </row>
    <row r="40" spans="1:20" ht="15.75" x14ac:dyDescent="0.2">
      <c r="A40" s="74">
        <v>10183</v>
      </c>
      <c r="B40" s="75">
        <f>VLOOKUP(A40,'[7]CC Odoo'!$A$1:$F$9998,4,FALSE)</f>
        <v>955</v>
      </c>
      <c r="C40" s="76" t="s">
        <v>225</v>
      </c>
      <c r="D40" s="76" t="s">
        <v>225</v>
      </c>
      <c r="E40" s="76" t="s">
        <v>85</v>
      </c>
      <c r="F40" s="76" t="s">
        <v>86</v>
      </c>
      <c r="G40" s="74" t="s">
        <v>116</v>
      </c>
      <c r="H40" s="74"/>
      <c r="I40" s="77" t="e">
        <v>#REF!</v>
      </c>
      <c r="J40" s="77" t="e">
        <v>#REF!</v>
      </c>
      <c r="K40" s="77" t="e">
        <v>#REF!</v>
      </c>
      <c r="L40" s="77" t="e">
        <v>#REF!</v>
      </c>
      <c r="M40" s="77" t="e">
        <v>#REF!</v>
      </c>
      <c r="N40" s="77" t="e">
        <v>#REF!</v>
      </c>
      <c r="O40" s="77" t="e">
        <v>#REF!</v>
      </c>
      <c r="P40" s="77" t="e">
        <v>#REF!</v>
      </c>
      <c r="Q40" s="77" t="e">
        <v>#REF!</v>
      </c>
      <c r="R40" s="77" t="e">
        <v>#REF!</v>
      </c>
      <c r="S40" s="77" t="e">
        <v>#REF!</v>
      </c>
      <c r="T40" s="77" t="e">
        <v>#REF!</v>
      </c>
    </row>
    <row r="41" spans="1:20" ht="15.75" x14ac:dyDescent="0.25">
      <c r="A41" s="78">
        <v>10156</v>
      </c>
      <c r="B41" s="75">
        <f>VLOOKUP(A41,'[7]CC Odoo'!$A$1:$F$9998,4,FALSE)</f>
        <v>928</v>
      </c>
      <c r="C41" s="79" t="s">
        <v>226</v>
      </c>
      <c r="D41" s="79" t="s">
        <v>226</v>
      </c>
      <c r="E41" s="79" t="s">
        <v>87</v>
      </c>
      <c r="F41" s="79" t="s">
        <v>88</v>
      </c>
      <c r="G41" s="78" t="s">
        <v>116</v>
      </c>
      <c r="H41" s="78"/>
      <c r="I41" s="80" t="e">
        <v>#REF!</v>
      </c>
      <c r="J41" s="80" t="e">
        <v>#REF!</v>
      </c>
      <c r="K41" s="80" t="e">
        <v>#REF!</v>
      </c>
      <c r="L41" s="80" t="e">
        <v>#REF!</v>
      </c>
      <c r="M41" s="80" t="e">
        <v>#REF!</v>
      </c>
      <c r="N41" s="80" t="e">
        <v>#REF!</v>
      </c>
      <c r="O41" s="80" t="e">
        <v>#REF!</v>
      </c>
      <c r="P41" s="80" t="e">
        <v>#REF!</v>
      </c>
      <c r="Q41" s="80" t="e">
        <v>#REF!</v>
      </c>
      <c r="R41" s="80" t="e">
        <v>#REF!</v>
      </c>
      <c r="S41" s="80" t="e">
        <v>#REF!</v>
      </c>
      <c r="T41" s="80" t="e">
        <v>#REF!</v>
      </c>
    </row>
    <row r="42" spans="1:20" ht="15.75" x14ac:dyDescent="0.2">
      <c r="A42" s="74">
        <v>10147</v>
      </c>
      <c r="B42" s="75">
        <f>VLOOKUP(A42,'[7]CC Odoo'!$A$1:$F$9998,4,FALSE)</f>
        <v>919</v>
      </c>
      <c r="C42" s="76" t="s">
        <v>227</v>
      </c>
      <c r="D42" s="76" t="s">
        <v>227</v>
      </c>
      <c r="E42" s="76" t="s">
        <v>89</v>
      </c>
      <c r="F42" s="76" t="s">
        <v>90</v>
      </c>
      <c r="G42" s="74">
        <v>30</v>
      </c>
      <c r="H42" s="74" t="s">
        <v>109</v>
      </c>
      <c r="I42" s="77" t="e">
        <v>#REF!</v>
      </c>
      <c r="J42" s="77" t="e">
        <v>#REF!</v>
      </c>
      <c r="K42" s="77" t="e">
        <v>#REF!</v>
      </c>
      <c r="L42" s="77" t="e">
        <v>#REF!</v>
      </c>
      <c r="M42" s="77" t="e">
        <v>#REF!</v>
      </c>
      <c r="N42" s="77" t="e">
        <v>#REF!</v>
      </c>
      <c r="O42" s="77" t="e">
        <v>#REF!</v>
      </c>
      <c r="P42" s="77" t="e">
        <v>#REF!</v>
      </c>
      <c r="Q42" s="77" t="e">
        <v>#REF!</v>
      </c>
      <c r="R42" s="77" t="e">
        <v>#REF!</v>
      </c>
      <c r="S42" s="77" t="e">
        <v>#REF!</v>
      </c>
      <c r="T42" s="77" t="e">
        <v>#REF!</v>
      </c>
    </row>
    <row r="43" spans="1:20" ht="15.75" x14ac:dyDescent="0.25">
      <c r="A43" s="78">
        <v>10168</v>
      </c>
      <c r="B43" s="75">
        <f>VLOOKUP(A43,'[7]CC Odoo'!$A$1:$F$9998,4,FALSE)</f>
        <v>940</v>
      </c>
      <c r="C43" s="79" t="s">
        <v>228</v>
      </c>
      <c r="D43" s="79" t="s">
        <v>228</v>
      </c>
      <c r="E43" s="79" t="s">
        <v>91</v>
      </c>
      <c r="F43" s="79" t="s">
        <v>92</v>
      </c>
      <c r="G43" s="78" t="s">
        <v>116</v>
      </c>
      <c r="H43" s="78"/>
      <c r="I43" s="80" t="e">
        <v>#REF!</v>
      </c>
      <c r="J43" s="80" t="e">
        <v>#REF!</v>
      </c>
      <c r="K43" s="80" t="e">
        <v>#REF!</v>
      </c>
      <c r="L43" s="80" t="e">
        <v>#REF!</v>
      </c>
      <c r="M43" s="80" t="e">
        <v>#REF!</v>
      </c>
      <c r="N43" s="80" t="e">
        <v>#REF!</v>
      </c>
      <c r="O43" s="80" t="e">
        <v>#REF!</v>
      </c>
      <c r="P43" s="80" t="e">
        <v>#REF!</v>
      </c>
      <c r="Q43" s="80" t="e">
        <v>#REF!</v>
      </c>
      <c r="R43" s="80" t="e">
        <v>#REF!</v>
      </c>
      <c r="S43" s="80" t="e">
        <v>#REF!</v>
      </c>
      <c r="T43" s="80" t="e">
        <v>#REF!</v>
      </c>
    </row>
    <row r="44" spans="1:20" ht="15.75" x14ac:dyDescent="0.2">
      <c r="A44" s="74">
        <v>10208</v>
      </c>
      <c r="B44" s="75">
        <f>VLOOKUP(A44,'[7]CC Odoo'!$A$1:$F$9998,4,FALSE)</f>
        <v>980</v>
      </c>
      <c r="C44" s="76" t="s">
        <v>209</v>
      </c>
      <c r="D44" s="76" t="s">
        <v>209</v>
      </c>
      <c r="E44" s="76" t="s">
        <v>93</v>
      </c>
      <c r="F44" s="76" t="s">
        <v>21</v>
      </c>
      <c r="G44" s="74" t="s">
        <v>116</v>
      </c>
      <c r="H44" s="74"/>
      <c r="I44" s="77" t="e">
        <v>#REF!</v>
      </c>
      <c r="J44" s="77" t="e">
        <v>#REF!</v>
      </c>
      <c r="K44" s="77" t="e">
        <v>#REF!</v>
      </c>
      <c r="L44" s="77" t="e">
        <v>#REF!</v>
      </c>
      <c r="M44" s="77" t="e">
        <v>#REF!</v>
      </c>
      <c r="N44" s="77" t="e">
        <v>#REF!</v>
      </c>
      <c r="O44" s="77" t="e">
        <v>#REF!</v>
      </c>
      <c r="P44" s="77" t="e">
        <v>#REF!</v>
      </c>
      <c r="Q44" s="77" t="e">
        <v>#REF!</v>
      </c>
      <c r="R44" s="77" t="e">
        <v>#REF!</v>
      </c>
      <c r="S44" s="77" t="e">
        <v>#REF!</v>
      </c>
      <c r="T44" s="77" t="e">
        <v>#REF!</v>
      </c>
    </row>
    <row r="45" spans="1:20" ht="15.75" x14ac:dyDescent="0.25">
      <c r="A45" s="78" t="s">
        <v>94</v>
      </c>
      <c r="B45" s="75" t="e">
        <f>VLOOKUP(A45,'[7]CC Odoo'!$A$1:$F$9998,4,FALSE)</f>
        <v>#N/A</v>
      </c>
      <c r="C45" s="79" t="s">
        <v>94</v>
      </c>
      <c r="D45" s="79" t="s">
        <v>94</v>
      </c>
      <c r="E45" s="79" t="s">
        <v>94</v>
      </c>
      <c r="F45" s="79"/>
      <c r="G45" s="78" t="s">
        <v>116</v>
      </c>
      <c r="H45" s="78"/>
      <c r="I45" s="80" t="e">
        <v>#REF!</v>
      </c>
      <c r="J45" s="80" t="e">
        <v>#REF!</v>
      </c>
      <c r="K45" s="80" t="e">
        <v>#REF!</v>
      </c>
      <c r="L45" s="80" t="e">
        <v>#REF!</v>
      </c>
      <c r="M45" s="80" t="e">
        <v>#REF!</v>
      </c>
      <c r="N45" s="80" t="e">
        <v>#REF!</v>
      </c>
      <c r="O45" s="80" t="e">
        <v>#REF!</v>
      </c>
      <c r="P45" s="80" t="e">
        <v>#REF!</v>
      </c>
      <c r="Q45" s="80" t="e">
        <v>#REF!</v>
      </c>
      <c r="R45" s="80" t="e">
        <v>#REF!</v>
      </c>
      <c r="S45" s="80" t="e">
        <v>#REF!</v>
      </c>
      <c r="T45" s="80" t="e">
        <v>#REF!</v>
      </c>
    </row>
    <row r="46" spans="1:20" ht="15.75" x14ac:dyDescent="0.2">
      <c r="A46" s="74">
        <v>10248</v>
      </c>
      <c r="B46" s="75">
        <f>VLOOKUP(A46,'[7]CC Odoo'!$A$1:$F$9998,4,FALSE)</f>
        <v>1020</v>
      </c>
      <c r="C46" s="76" t="s">
        <v>208</v>
      </c>
      <c r="D46" s="76" t="s">
        <v>208</v>
      </c>
      <c r="E46" s="76" t="s">
        <v>95</v>
      </c>
      <c r="F46" s="76" t="s">
        <v>17</v>
      </c>
      <c r="G46" s="74">
        <v>30</v>
      </c>
      <c r="H46" s="74" t="s">
        <v>109</v>
      </c>
      <c r="I46" s="77" t="e">
        <v>#REF!</v>
      </c>
      <c r="J46" s="77" t="e">
        <v>#REF!</v>
      </c>
      <c r="K46" s="77" t="e">
        <v>#REF!</v>
      </c>
      <c r="L46" s="77" t="e">
        <v>#REF!</v>
      </c>
      <c r="M46" s="77" t="e">
        <v>#REF!</v>
      </c>
      <c r="N46" s="77" t="e">
        <v>#REF!</v>
      </c>
      <c r="O46" s="77" t="e">
        <v>#REF!</v>
      </c>
      <c r="P46" s="77" t="e">
        <v>#REF!</v>
      </c>
      <c r="Q46" s="77" t="e">
        <v>#REF!</v>
      </c>
      <c r="R46" s="77" t="e">
        <v>#REF!</v>
      </c>
      <c r="S46" s="77" t="e">
        <v>#REF!</v>
      </c>
      <c r="T46" s="77" t="e">
        <v>#REF!</v>
      </c>
    </row>
    <row r="47" spans="1:20" ht="15.75" x14ac:dyDescent="0.25">
      <c r="A47" s="78">
        <v>10229</v>
      </c>
      <c r="B47" s="75">
        <f>VLOOKUP(A47,'[7]CC Odoo'!$A$1:$F$9998,4,FALSE)</f>
        <v>1001</v>
      </c>
      <c r="C47" s="79" t="s">
        <v>218</v>
      </c>
      <c r="D47" s="79" t="s">
        <v>218</v>
      </c>
      <c r="E47" s="79" t="s">
        <v>97</v>
      </c>
      <c r="F47" s="79" t="s">
        <v>98</v>
      </c>
      <c r="G47" s="78" t="s">
        <v>116</v>
      </c>
      <c r="H47" s="78"/>
      <c r="I47" s="80" t="e">
        <v>#REF!</v>
      </c>
      <c r="J47" s="80" t="e">
        <v>#REF!</v>
      </c>
      <c r="K47" s="80" t="e">
        <v>#REF!</v>
      </c>
      <c r="L47" s="80" t="e">
        <v>#REF!</v>
      </c>
      <c r="M47" s="80" t="e">
        <v>#REF!</v>
      </c>
      <c r="N47" s="80" t="e">
        <v>#REF!</v>
      </c>
      <c r="O47" s="80" t="e">
        <v>#REF!</v>
      </c>
      <c r="P47" s="80" t="e">
        <v>#REF!</v>
      </c>
      <c r="Q47" s="80" t="e">
        <v>#REF!</v>
      </c>
      <c r="R47" s="80" t="e">
        <v>#REF!</v>
      </c>
      <c r="S47" s="80" t="e">
        <v>#REF!</v>
      </c>
      <c r="T47" s="80" t="e">
        <v>#REF!</v>
      </c>
    </row>
    <row r="48" spans="1:20" ht="15.75" x14ac:dyDescent="0.2">
      <c r="A48" s="74">
        <v>10238</v>
      </c>
      <c r="B48" s="75">
        <f>VLOOKUP(A48,'[7]CC Odoo'!$A$1:$F$9998,4,FALSE)</f>
        <v>1010</v>
      </c>
      <c r="C48" s="76" t="s">
        <v>229</v>
      </c>
      <c r="D48" s="76" t="s">
        <v>229</v>
      </c>
      <c r="E48" s="76" t="s">
        <v>99</v>
      </c>
      <c r="F48" s="76" t="s">
        <v>100</v>
      </c>
      <c r="G48" s="74" t="s">
        <v>116</v>
      </c>
      <c r="H48" s="74"/>
      <c r="I48" s="77" t="e">
        <v>#REF!</v>
      </c>
      <c r="J48" s="77" t="e">
        <v>#REF!</v>
      </c>
      <c r="K48" s="77" t="e">
        <v>#REF!</v>
      </c>
      <c r="L48" s="77" t="e">
        <v>#REF!</v>
      </c>
      <c r="M48" s="77" t="e">
        <v>#REF!</v>
      </c>
      <c r="N48" s="77" t="e">
        <v>#REF!</v>
      </c>
      <c r="O48" s="77" t="e">
        <v>#REF!</v>
      </c>
      <c r="P48" s="77" t="e">
        <v>#REF!</v>
      </c>
      <c r="Q48" s="77" t="e">
        <v>#REF!</v>
      </c>
      <c r="R48" s="77" t="e">
        <v>#REF!</v>
      </c>
      <c r="S48" s="77" t="e">
        <v>#REF!</v>
      </c>
      <c r="T48" s="77" t="e">
        <v>#REF!</v>
      </c>
    </row>
    <row r="49" spans="1:20" ht="15.75" x14ac:dyDescent="0.25">
      <c r="A49" s="81">
        <v>10264</v>
      </c>
      <c r="B49" s="75">
        <f>VLOOKUP(A49,'[7]CC Odoo'!$A$1:$F$9998,4,FALSE)</f>
        <v>1110</v>
      </c>
      <c r="C49" s="79" t="s">
        <v>175</v>
      </c>
      <c r="D49" s="79" t="s">
        <v>175</v>
      </c>
      <c r="E49" s="79" t="s">
        <v>101</v>
      </c>
      <c r="F49" s="79" t="s">
        <v>102</v>
      </c>
      <c r="G49" s="78" t="s">
        <v>116</v>
      </c>
      <c r="H49" s="78"/>
      <c r="I49" s="80" t="e">
        <v>#REF!</v>
      </c>
      <c r="J49" s="80" t="e">
        <v>#REF!</v>
      </c>
      <c r="K49" s="80" t="e">
        <v>#REF!</v>
      </c>
      <c r="L49" s="80" t="e">
        <v>#REF!</v>
      </c>
      <c r="M49" s="80" t="e">
        <v>#REF!</v>
      </c>
      <c r="N49" s="80" t="e">
        <v>#REF!</v>
      </c>
      <c r="O49" s="80" t="e">
        <v>#REF!</v>
      </c>
      <c r="P49" s="80" t="e">
        <v>#REF!</v>
      </c>
      <c r="Q49" s="80" t="e">
        <v>#REF!</v>
      </c>
      <c r="R49" s="80" t="e">
        <v>#REF!</v>
      </c>
      <c r="S49" s="80" t="e">
        <v>#REF!</v>
      </c>
      <c r="T49" s="80" t="e">
        <v>#REF!</v>
      </c>
    </row>
    <row r="50" spans="1:20" ht="15.75" x14ac:dyDescent="0.2">
      <c r="A50" s="74">
        <v>10265</v>
      </c>
      <c r="B50" s="75">
        <f>VLOOKUP(A50,'[7]CC Odoo'!$A$1:$F$9998,4,FALSE)</f>
        <v>61</v>
      </c>
      <c r="C50" s="76" t="s">
        <v>175</v>
      </c>
      <c r="D50" s="76" t="s">
        <v>175</v>
      </c>
      <c r="E50" s="76" t="s">
        <v>103</v>
      </c>
      <c r="F50" s="76" t="s">
        <v>102</v>
      </c>
      <c r="G50" s="74" t="s">
        <v>116</v>
      </c>
      <c r="H50" s="74"/>
      <c r="I50" s="77" t="e">
        <v>#REF!</v>
      </c>
      <c r="J50" s="77" t="e">
        <v>#REF!</v>
      </c>
      <c r="K50" s="77" t="e">
        <v>#REF!</v>
      </c>
      <c r="L50" s="77" t="e">
        <v>#REF!</v>
      </c>
      <c r="M50" s="77" t="e">
        <v>#REF!</v>
      </c>
      <c r="N50" s="77" t="e">
        <v>#REF!</v>
      </c>
      <c r="O50" s="77" t="e">
        <v>#REF!</v>
      </c>
      <c r="P50" s="77" t="e">
        <v>#REF!</v>
      </c>
      <c r="Q50" s="77" t="e">
        <v>#REF!</v>
      </c>
      <c r="R50" s="77" t="e">
        <v>#REF!</v>
      </c>
      <c r="S50" s="77" t="e">
        <v>#REF!</v>
      </c>
      <c r="T50" s="77" t="e">
        <v>#REF!</v>
      </c>
    </row>
  </sheetData>
  <autoFilter ref="A1:T50" xr:uid="{18991BD5-8D7E-46AC-BBB1-D6A608CA459E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12275-78A2-440F-B1B9-298EC3F76BF8}">
  <dimension ref="A1:E196"/>
  <sheetViews>
    <sheetView topLeftCell="A34" workbookViewId="0">
      <selection activeCell="D47" sqref="D47"/>
    </sheetView>
  </sheetViews>
  <sheetFormatPr defaultRowHeight="14.25" x14ac:dyDescent="0.2"/>
  <cols>
    <col min="1" max="1" width="26.125" bestFit="1" customWidth="1"/>
    <col min="2" max="2" width="37.875" bestFit="1" customWidth="1"/>
    <col min="3" max="3" width="32.5" bestFit="1" customWidth="1"/>
    <col min="4" max="4" width="12.875" style="12" bestFit="1" customWidth="1"/>
    <col min="5" max="5" width="13" style="18" bestFit="1" customWidth="1"/>
  </cols>
  <sheetData>
    <row r="1" spans="1:5" ht="15" x14ac:dyDescent="0.2">
      <c r="E1" s="25">
        <f>SUBTOTAL(9,E3:E449)</f>
        <v>291990531.71717125</v>
      </c>
    </row>
    <row r="2" spans="1:5" ht="17.25" x14ac:dyDescent="0.2">
      <c r="A2" s="7" t="s">
        <v>0</v>
      </c>
      <c r="B2" s="2" t="s">
        <v>1</v>
      </c>
      <c r="C2" s="2" t="s">
        <v>2</v>
      </c>
      <c r="D2" s="2" t="s">
        <v>117</v>
      </c>
      <c r="E2" s="2" t="s">
        <v>141</v>
      </c>
    </row>
    <row r="3" spans="1:5" ht="15.75" x14ac:dyDescent="0.2">
      <c r="A3" s="8">
        <v>10077</v>
      </c>
      <c r="B3" s="3" t="s">
        <v>5</v>
      </c>
      <c r="C3" s="3" t="s">
        <v>6</v>
      </c>
      <c r="D3" s="14">
        <v>45344</v>
      </c>
      <c r="E3" s="4">
        <v>160020.50400000002</v>
      </c>
    </row>
    <row r="4" spans="1:5" ht="15.75" x14ac:dyDescent="0.2">
      <c r="A4" s="21">
        <v>10247</v>
      </c>
      <c r="B4" s="22" t="s">
        <v>55</v>
      </c>
      <c r="C4" s="22" t="s">
        <v>56</v>
      </c>
      <c r="D4" s="23">
        <v>45344</v>
      </c>
      <c r="E4" s="24">
        <v>2628833.9582746662</v>
      </c>
    </row>
    <row r="5" spans="1:5" ht="15.75" x14ac:dyDescent="0.2">
      <c r="A5" s="8">
        <v>10262</v>
      </c>
      <c r="B5" s="3" t="s">
        <v>45</v>
      </c>
      <c r="C5" s="3" t="s">
        <v>46</v>
      </c>
      <c r="D5" s="14">
        <v>45351</v>
      </c>
      <c r="E5" s="4">
        <v>174870</v>
      </c>
    </row>
    <row r="6" spans="1:5" ht="15.75" x14ac:dyDescent="0.2">
      <c r="A6" s="21">
        <v>10245</v>
      </c>
      <c r="B6" s="22" t="s">
        <v>10</v>
      </c>
      <c r="C6" s="22" t="s">
        <v>11</v>
      </c>
      <c r="D6" s="23">
        <v>45352</v>
      </c>
      <c r="E6" s="24">
        <v>213731.62119999997</v>
      </c>
    </row>
    <row r="7" spans="1:5" ht="15.75" x14ac:dyDescent="0.2">
      <c r="A7" s="8">
        <v>10233</v>
      </c>
      <c r="B7" s="3" t="s">
        <v>74</v>
      </c>
      <c r="C7" s="3" t="s">
        <v>75</v>
      </c>
      <c r="D7" s="14">
        <v>45352</v>
      </c>
      <c r="E7" s="4">
        <v>172500</v>
      </c>
    </row>
    <row r="8" spans="1:5" ht="15.75" x14ac:dyDescent="0.2">
      <c r="A8" s="21">
        <v>10222</v>
      </c>
      <c r="B8" s="22" t="s">
        <v>76</v>
      </c>
      <c r="C8" s="22" t="s">
        <v>77</v>
      </c>
      <c r="D8" s="23">
        <v>45352</v>
      </c>
      <c r="E8" s="24">
        <v>170491.33499999996</v>
      </c>
    </row>
    <row r="9" spans="1:5" ht="15.75" x14ac:dyDescent="0.2">
      <c r="A9" s="8">
        <v>10234</v>
      </c>
      <c r="B9" s="3" t="s">
        <v>35</v>
      </c>
      <c r="C9" s="3" t="s">
        <v>17</v>
      </c>
      <c r="D9" s="14">
        <v>45367</v>
      </c>
      <c r="E9" s="4">
        <v>1639375</v>
      </c>
    </row>
    <row r="10" spans="1:5" ht="15.75" x14ac:dyDescent="0.2">
      <c r="A10" s="21" t="s">
        <v>44</v>
      </c>
      <c r="B10" s="22" t="s">
        <v>44</v>
      </c>
      <c r="C10" s="22" t="s">
        <v>17</v>
      </c>
      <c r="D10" s="23">
        <v>45367</v>
      </c>
      <c r="E10" s="24">
        <v>2348004.3250000002</v>
      </c>
    </row>
    <row r="11" spans="1:5" ht="15.75" x14ac:dyDescent="0.2">
      <c r="A11" s="8">
        <v>10239</v>
      </c>
      <c r="B11" s="3" t="s">
        <v>51</v>
      </c>
      <c r="C11" s="3" t="s">
        <v>52</v>
      </c>
      <c r="D11" s="14">
        <v>45367</v>
      </c>
      <c r="E11" s="4">
        <v>851328.75137322641</v>
      </c>
    </row>
    <row r="12" spans="1:5" ht="15.75" x14ac:dyDescent="0.2">
      <c r="A12" s="21">
        <v>10236</v>
      </c>
      <c r="B12" s="22" t="s">
        <v>53</v>
      </c>
      <c r="C12" s="22" t="s">
        <v>54</v>
      </c>
      <c r="D12" s="23">
        <v>45367</v>
      </c>
      <c r="E12" s="24">
        <v>461965.01009538485</v>
      </c>
    </row>
    <row r="13" spans="1:5" ht="15.75" x14ac:dyDescent="0.2">
      <c r="A13" s="8">
        <v>10225</v>
      </c>
      <c r="B13" s="3" t="s">
        <v>57</v>
      </c>
      <c r="C13" s="3" t="s">
        <v>17</v>
      </c>
      <c r="D13" s="14">
        <v>45367</v>
      </c>
      <c r="E13" s="4">
        <v>35950.275059999898</v>
      </c>
    </row>
    <row r="14" spans="1:5" ht="15.75" x14ac:dyDescent="0.2">
      <c r="A14" s="21">
        <v>10230</v>
      </c>
      <c r="B14" s="22" t="s">
        <v>78</v>
      </c>
      <c r="C14" s="22" t="s">
        <v>79</v>
      </c>
      <c r="D14" s="23">
        <v>45367</v>
      </c>
      <c r="E14" s="24">
        <v>231000</v>
      </c>
    </row>
    <row r="15" spans="1:5" ht="15.75" x14ac:dyDescent="0.2">
      <c r="A15" s="8">
        <v>10147</v>
      </c>
      <c r="B15" s="3" t="s">
        <v>89</v>
      </c>
      <c r="C15" s="3" t="s">
        <v>90</v>
      </c>
      <c r="D15" s="14">
        <v>45367</v>
      </c>
      <c r="E15" s="4">
        <v>196657.21049999999</v>
      </c>
    </row>
    <row r="16" spans="1:5" ht="15.75" x14ac:dyDescent="0.2">
      <c r="A16" s="21">
        <v>10248</v>
      </c>
      <c r="B16" s="22" t="s">
        <v>95</v>
      </c>
      <c r="C16" s="22" t="s">
        <v>17</v>
      </c>
      <c r="D16" s="23">
        <v>45367</v>
      </c>
      <c r="E16" s="24">
        <v>1425000</v>
      </c>
    </row>
    <row r="17" spans="1:5" ht="15.75" x14ac:dyDescent="0.2">
      <c r="A17" s="8">
        <v>10077</v>
      </c>
      <c r="B17" s="3" t="s">
        <v>5</v>
      </c>
      <c r="C17" s="3" t="s">
        <v>6</v>
      </c>
      <c r="D17" s="14">
        <v>45373</v>
      </c>
      <c r="E17" s="4">
        <v>103088.7228</v>
      </c>
    </row>
    <row r="18" spans="1:5" ht="15.75" x14ac:dyDescent="0.2">
      <c r="A18" s="21">
        <v>10240</v>
      </c>
      <c r="B18" s="22" t="s">
        <v>14</v>
      </c>
      <c r="C18" s="22" t="s">
        <v>15</v>
      </c>
      <c r="D18" s="23">
        <v>45373</v>
      </c>
      <c r="E18" s="24">
        <v>390815.42499999999</v>
      </c>
    </row>
    <row r="19" spans="1:5" ht="15.75" x14ac:dyDescent="0.2">
      <c r="A19" s="8">
        <v>10247</v>
      </c>
      <c r="B19" s="3" t="s">
        <v>55</v>
      </c>
      <c r="C19" s="3" t="s">
        <v>56</v>
      </c>
      <c r="D19" s="14">
        <v>45373</v>
      </c>
      <c r="E19" s="4">
        <v>3154600.7499295999</v>
      </c>
    </row>
    <row r="20" spans="1:5" ht="15.75" x14ac:dyDescent="0.2">
      <c r="A20" s="21">
        <v>10262</v>
      </c>
      <c r="B20" s="22" t="s">
        <v>45</v>
      </c>
      <c r="C20" s="22" t="s">
        <v>46</v>
      </c>
      <c r="D20" s="23">
        <v>45380</v>
      </c>
      <c r="E20" s="24">
        <v>2681340</v>
      </c>
    </row>
    <row r="21" spans="1:5" ht="15.75" x14ac:dyDescent="0.2">
      <c r="A21" s="8">
        <v>10245</v>
      </c>
      <c r="B21" s="3" t="s">
        <v>10</v>
      </c>
      <c r="C21" s="3" t="s">
        <v>11</v>
      </c>
      <c r="D21" s="14">
        <v>45381</v>
      </c>
      <c r="E21" s="4">
        <v>474719.87774999999</v>
      </c>
    </row>
    <row r="22" spans="1:5" ht="15.75" x14ac:dyDescent="0.2">
      <c r="A22" s="21">
        <v>10241</v>
      </c>
      <c r="B22" s="22" t="s">
        <v>28</v>
      </c>
      <c r="C22" s="22" t="s">
        <v>29</v>
      </c>
      <c r="D22" s="23">
        <v>45381</v>
      </c>
      <c r="E22" s="24">
        <v>155114.77149999992</v>
      </c>
    </row>
    <row r="23" spans="1:5" ht="15.75" x14ac:dyDescent="0.2">
      <c r="A23" s="8">
        <v>10233</v>
      </c>
      <c r="B23" s="3" t="s">
        <v>74</v>
      </c>
      <c r="C23" s="3" t="s">
        <v>75</v>
      </c>
      <c r="D23" s="14">
        <v>45381</v>
      </c>
      <c r="E23" s="4">
        <v>535419.96700000006</v>
      </c>
    </row>
    <row r="24" spans="1:5" ht="15.75" x14ac:dyDescent="0.2">
      <c r="A24" s="21">
        <v>10134</v>
      </c>
      <c r="B24" s="22" t="s">
        <v>39</v>
      </c>
      <c r="C24" s="22" t="s">
        <v>40</v>
      </c>
      <c r="D24" s="23">
        <v>45382</v>
      </c>
      <c r="E24" s="24">
        <v>890457.15</v>
      </c>
    </row>
    <row r="25" spans="1:5" ht="15.75" x14ac:dyDescent="0.2">
      <c r="A25" s="8">
        <v>10139</v>
      </c>
      <c r="B25" s="3" t="s">
        <v>63</v>
      </c>
      <c r="C25" s="3" t="s">
        <v>64</v>
      </c>
      <c r="D25" s="14">
        <v>45382</v>
      </c>
      <c r="E25" s="4">
        <v>2576338.2790213116</v>
      </c>
    </row>
    <row r="26" spans="1:5" ht="15.75" x14ac:dyDescent="0.2">
      <c r="A26" s="21">
        <v>10137</v>
      </c>
      <c r="B26" s="22" t="s">
        <v>8</v>
      </c>
      <c r="C26" s="22" t="s">
        <v>9</v>
      </c>
      <c r="D26" s="23">
        <v>45396</v>
      </c>
      <c r="E26" s="24">
        <v>88652.549999999988</v>
      </c>
    </row>
    <row r="27" spans="1:5" ht="15.75" x14ac:dyDescent="0.2">
      <c r="A27" s="8">
        <v>10088</v>
      </c>
      <c r="B27" s="3" t="s">
        <v>20</v>
      </c>
      <c r="C27" s="3" t="s">
        <v>21</v>
      </c>
      <c r="D27" s="14">
        <v>45396</v>
      </c>
      <c r="E27" s="4">
        <v>287588.55</v>
      </c>
    </row>
    <row r="28" spans="1:5" ht="15.75" x14ac:dyDescent="0.2">
      <c r="A28" s="21">
        <v>10088</v>
      </c>
      <c r="B28" s="22" t="s">
        <v>22</v>
      </c>
      <c r="C28" s="22" t="s">
        <v>21</v>
      </c>
      <c r="D28" s="23">
        <v>45396</v>
      </c>
      <c r="E28" s="24">
        <v>287588.55</v>
      </c>
    </row>
    <row r="29" spans="1:5" ht="15.75" x14ac:dyDescent="0.2">
      <c r="A29" s="8">
        <v>10234</v>
      </c>
      <c r="B29" s="3" t="s">
        <v>35</v>
      </c>
      <c r="C29" s="3" t="s">
        <v>17</v>
      </c>
      <c r="D29" s="14">
        <v>45396</v>
      </c>
      <c r="E29" s="4">
        <v>2382812.5</v>
      </c>
    </row>
    <row r="30" spans="1:5" ht="15.75" x14ac:dyDescent="0.2">
      <c r="A30" s="21" t="s">
        <v>44</v>
      </c>
      <c r="B30" s="22" t="s">
        <v>44</v>
      </c>
      <c r="C30" s="22" t="s">
        <v>17</v>
      </c>
      <c r="D30" s="23">
        <v>45396</v>
      </c>
      <c r="E30" s="24">
        <v>2300504.3250000002</v>
      </c>
    </row>
    <row r="31" spans="1:5" ht="15.75" x14ac:dyDescent="0.2">
      <c r="A31" s="8">
        <v>10214</v>
      </c>
      <c r="B31" s="3" t="s">
        <v>48</v>
      </c>
      <c r="C31" s="3" t="s">
        <v>49</v>
      </c>
      <c r="D31" s="14">
        <v>45396</v>
      </c>
      <c r="E31" s="4">
        <v>129396.37470259555</v>
      </c>
    </row>
    <row r="32" spans="1:5" ht="15.75" x14ac:dyDescent="0.2">
      <c r="A32" s="21">
        <v>10239</v>
      </c>
      <c r="B32" s="22" t="s">
        <v>51</v>
      </c>
      <c r="C32" s="22" t="s">
        <v>52</v>
      </c>
      <c r="D32" s="23">
        <v>45396</v>
      </c>
      <c r="E32" s="24">
        <v>908084.00146477472</v>
      </c>
    </row>
    <row r="33" spans="1:5" ht="15.75" x14ac:dyDescent="0.2">
      <c r="A33" s="8">
        <v>10236</v>
      </c>
      <c r="B33" s="3" t="s">
        <v>53</v>
      </c>
      <c r="C33" s="3" t="s">
        <v>54</v>
      </c>
      <c r="D33" s="14">
        <v>45396</v>
      </c>
      <c r="E33" s="4">
        <v>461965.01009538485</v>
      </c>
    </row>
    <row r="34" spans="1:5" ht="15.75" x14ac:dyDescent="0.2">
      <c r="A34" s="21">
        <v>10225</v>
      </c>
      <c r="B34" s="22" t="s">
        <v>57</v>
      </c>
      <c r="C34" s="22" t="s">
        <v>17</v>
      </c>
      <c r="D34" s="23">
        <v>45396</v>
      </c>
      <c r="E34" s="24">
        <v>53925.410690000084</v>
      </c>
    </row>
    <row r="35" spans="1:5" ht="15.75" x14ac:dyDescent="0.2">
      <c r="A35" s="8">
        <v>10230</v>
      </c>
      <c r="B35" s="3" t="s">
        <v>78</v>
      </c>
      <c r="C35" s="3" t="s">
        <v>79</v>
      </c>
      <c r="D35" s="14">
        <v>45396</v>
      </c>
      <c r="E35" s="4">
        <v>367500</v>
      </c>
    </row>
    <row r="36" spans="1:5" ht="15.75" x14ac:dyDescent="0.2">
      <c r="A36" s="21">
        <v>10183</v>
      </c>
      <c r="B36" s="22" t="s">
        <v>85</v>
      </c>
      <c r="C36" s="22" t="s">
        <v>86</v>
      </c>
      <c r="D36" s="23">
        <v>45396</v>
      </c>
      <c r="E36" s="24">
        <v>787686.79956960003</v>
      </c>
    </row>
    <row r="37" spans="1:5" ht="15.75" x14ac:dyDescent="0.2">
      <c r="A37" s="8">
        <v>10156</v>
      </c>
      <c r="B37" s="3" t="s">
        <v>87</v>
      </c>
      <c r="C37" s="3" t="s">
        <v>88</v>
      </c>
      <c r="D37" s="14">
        <v>45396</v>
      </c>
      <c r="E37" s="4">
        <v>632051.6610000002</v>
      </c>
    </row>
    <row r="38" spans="1:5" ht="15.75" x14ac:dyDescent="0.2">
      <c r="A38" s="21">
        <v>10147</v>
      </c>
      <c r="B38" s="22" t="s">
        <v>89</v>
      </c>
      <c r="C38" s="22" t="s">
        <v>90</v>
      </c>
      <c r="D38" s="23">
        <v>45396</v>
      </c>
      <c r="E38" s="24">
        <v>287500</v>
      </c>
    </row>
    <row r="39" spans="1:5" ht="15.75" x14ac:dyDescent="0.2">
      <c r="A39" s="8">
        <v>10208</v>
      </c>
      <c r="B39" s="3" t="s">
        <v>93</v>
      </c>
      <c r="C39" s="3" t="s">
        <v>21</v>
      </c>
      <c r="D39" s="14">
        <v>45396</v>
      </c>
      <c r="E39" s="4">
        <v>116310.77</v>
      </c>
    </row>
    <row r="40" spans="1:5" ht="15.75" x14ac:dyDescent="0.2">
      <c r="A40" s="21">
        <v>10248</v>
      </c>
      <c r="B40" s="22" t="s">
        <v>95</v>
      </c>
      <c r="C40" s="22" t="s">
        <v>17</v>
      </c>
      <c r="D40" s="23">
        <v>45396</v>
      </c>
      <c r="E40" s="24">
        <v>1880483.4375</v>
      </c>
    </row>
    <row r="41" spans="1:5" ht="15.75" x14ac:dyDescent="0.2">
      <c r="A41" s="8">
        <v>10077</v>
      </c>
      <c r="B41" s="3" t="s">
        <v>5</v>
      </c>
      <c r="C41" s="3" t="s">
        <v>6</v>
      </c>
      <c r="D41" s="14">
        <v>45404</v>
      </c>
      <c r="E41" s="4">
        <v>232360.68239999996</v>
      </c>
    </row>
    <row r="42" spans="1:5" ht="15.75" x14ac:dyDescent="0.2">
      <c r="A42" s="21">
        <v>10240</v>
      </c>
      <c r="B42" s="22" t="s">
        <v>14</v>
      </c>
      <c r="C42" s="22" t="s">
        <v>15</v>
      </c>
      <c r="D42" s="23">
        <v>45404</v>
      </c>
      <c r="E42" s="24">
        <v>584097.9375</v>
      </c>
    </row>
    <row r="43" spans="1:5" ht="15.75" x14ac:dyDescent="0.2">
      <c r="A43" s="8">
        <v>10247</v>
      </c>
      <c r="B43" s="3" t="s">
        <v>55</v>
      </c>
      <c r="C43" s="3" t="s">
        <v>56</v>
      </c>
      <c r="D43" s="14">
        <v>45404</v>
      </c>
      <c r="E43" s="4">
        <v>2253286.2499497142</v>
      </c>
    </row>
    <row r="44" spans="1:5" ht="15.75" x14ac:dyDescent="0.2">
      <c r="A44" s="21">
        <v>10261</v>
      </c>
      <c r="B44" s="22" t="s">
        <v>58</v>
      </c>
      <c r="C44" s="22" t="s">
        <v>59</v>
      </c>
      <c r="D44" s="23">
        <v>45442</v>
      </c>
      <c r="E44" s="24">
        <v>386400</v>
      </c>
    </row>
    <row r="45" spans="1:5" ht="15.75" x14ac:dyDescent="0.2">
      <c r="A45" s="8">
        <v>10134</v>
      </c>
      <c r="B45" s="3" t="s">
        <v>39</v>
      </c>
      <c r="C45" s="3" t="s">
        <v>40</v>
      </c>
      <c r="D45" s="14">
        <v>45411</v>
      </c>
      <c r="E45" s="4">
        <v>1018581.025</v>
      </c>
    </row>
    <row r="46" spans="1:5" ht="15.75" x14ac:dyDescent="0.2">
      <c r="A46" s="21">
        <v>10139</v>
      </c>
      <c r="B46" s="22" t="s">
        <v>63</v>
      </c>
      <c r="C46" s="22" t="s">
        <v>64</v>
      </c>
      <c r="D46" s="23">
        <v>45411</v>
      </c>
      <c r="E46" s="24">
        <v>2221405.7155463332</v>
      </c>
    </row>
    <row r="47" spans="1:5" ht="15.75" x14ac:dyDescent="0.2">
      <c r="A47" s="8">
        <v>10256</v>
      </c>
      <c r="B47" s="3" t="s">
        <v>23</v>
      </c>
      <c r="C47" s="3" t="s">
        <v>24</v>
      </c>
      <c r="D47" s="14">
        <v>45411</v>
      </c>
      <c r="E47" s="4">
        <v>3099283.4800000004</v>
      </c>
    </row>
    <row r="48" spans="1:5" ht="15.75" x14ac:dyDescent="0.2">
      <c r="A48" s="21">
        <v>10262</v>
      </c>
      <c r="B48" s="22" t="s">
        <v>45</v>
      </c>
      <c r="C48" s="22" t="s">
        <v>46</v>
      </c>
      <c r="D48" s="23">
        <v>45411</v>
      </c>
      <c r="E48" s="24">
        <v>1757400</v>
      </c>
    </row>
    <row r="49" spans="1:5" ht="15.75" x14ac:dyDescent="0.2">
      <c r="A49" s="8">
        <v>10245</v>
      </c>
      <c r="B49" s="3" t="s">
        <v>10</v>
      </c>
      <c r="C49" s="3" t="s">
        <v>11</v>
      </c>
      <c r="D49" s="14">
        <v>45412</v>
      </c>
      <c r="E49" s="4">
        <v>560212.52169999992</v>
      </c>
    </row>
    <row r="50" spans="1:5" ht="15.75" x14ac:dyDescent="0.2">
      <c r="A50" s="21">
        <v>10241</v>
      </c>
      <c r="B50" s="22" t="s">
        <v>28</v>
      </c>
      <c r="C50" s="22" t="s">
        <v>29</v>
      </c>
      <c r="D50" s="23">
        <v>45412</v>
      </c>
      <c r="E50" s="24">
        <v>103500</v>
      </c>
    </row>
    <row r="51" spans="1:5" ht="15.75" x14ac:dyDescent="0.2">
      <c r="A51" s="8">
        <v>10249</v>
      </c>
      <c r="B51" s="3" t="s">
        <v>61</v>
      </c>
      <c r="C51" s="3" t="s">
        <v>62</v>
      </c>
      <c r="D51" s="14">
        <v>45418</v>
      </c>
      <c r="E51" s="4">
        <v>1053000</v>
      </c>
    </row>
    <row r="52" spans="1:5" ht="15.75" x14ac:dyDescent="0.2">
      <c r="A52" s="21">
        <v>10234</v>
      </c>
      <c r="B52" s="22" t="s">
        <v>35</v>
      </c>
      <c r="C52" s="22" t="s">
        <v>17</v>
      </c>
      <c r="D52" s="23">
        <v>45427</v>
      </c>
      <c r="E52" s="24">
        <v>2270619.7749999999</v>
      </c>
    </row>
    <row r="53" spans="1:5" ht="15.75" x14ac:dyDescent="0.2">
      <c r="A53" s="8">
        <v>10259</v>
      </c>
      <c r="B53" s="3" t="s">
        <v>42</v>
      </c>
      <c r="C53" s="3" t="s">
        <v>43</v>
      </c>
      <c r="D53" s="14">
        <v>45427</v>
      </c>
      <c r="E53" s="4">
        <v>410803.6</v>
      </c>
    </row>
    <row r="54" spans="1:5" ht="15.75" x14ac:dyDescent="0.2">
      <c r="A54" s="21" t="s">
        <v>44</v>
      </c>
      <c r="B54" s="22" t="s">
        <v>44</v>
      </c>
      <c r="C54" s="22" t="s">
        <v>17</v>
      </c>
      <c r="D54" s="23">
        <v>45427</v>
      </c>
      <c r="E54" s="24">
        <v>1825503.8499999999</v>
      </c>
    </row>
    <row r="55" spans="1:5" ht="15.75" x14ac:dyDescent="0.2">
      <c r="A55" s="8">
        <v>10239</v>
      </c>
      <c r="B55" s="3" t="s">
        <v>51</v>
      </c>
      <c r="C55" s="3" t="s">
        <v>52</v>
      </c>
      <c r="D55" s="14">
        <v>45427</v>
      </c>
      <c r="E55" s="4">
        <v>757682.58872217138</v>
      </c>
    </row>
    <row r="56" spans="1:5" ht="15.75" x14ac:dyDescent="0.2">
      <c r="A56" s="21">
        <v>10236</v>
      </c>
      <c r="B56" s="22" t="s">
        <v>53</v>
      </c>
      <c r="C56" s="22" t="s">
        <v>54</v>
      </c>
      <c r="D56" s="23">
        <v>45427</v>
      </c>
      <c r="E56" s="24">
        <v>438866.75959061558</v>
      </c>
    </row>
    <row r="57" spans="1:5" ht="15.75" x14ac:dyDescent="0.2">
      <c r="A57" s="8">
        <v>10230</v>
      </c>
      <c r="B57" s="3" t="s">
        <v>78</v>
      </c>
      <c r="C57" s="3" t="s">
        <v>79</v>
      </c>
      <c r="D57" s="14">
        <v>45427</v>
      </c>
      <c r="E57" s="4">
        <v>619500</v>
      </c>
    </row>
    <row r="58" spans="1:5" ht="15.75" x14ac:dyDescent="0.2">
      <c r="A58" s="21">
        <v>10179</v>
      </c>
      <c r="B58" s="22" t="s">
        <v>82</v>
      </c>
      <c r="C58" s="22" t="s">
        <v>83</v>
      </c>
      <c r="D58" s="23">
        <v>45427</v>
      </c>
      <c r="E58" s="24">
        <v>634118.95850000007</v>
      </c>
    </row>
    <row r="59" spans="1:5" ht="15.75" x14ac:dyDescent="0.2">
      <c r="A59" s="8">
        <v>10183</v>
      </c>
      <c r="B59" s="3" t="s">
        <v>85</v>
      </c>
      <c r="C59" s="3" t="s">
        <v>86</v>
      </c>
      <c r="D59" s="14">
        <v>45427</v>
      </c>
      <c r="E59" s="4">
        <v>314272</v>
      </c>
    </row>
    <row r="60" spans="1:5" ht="15.75" x14ac:dyDescent="0.2">
      <c r="A60" s="21">
        <v>10147</v>
      </c>
      <c r="B60" s="22" t="s">
        <v>89</v>
      </c>
      <c r="C60" s="22" t="s">
        <v>90</v>
      </c>
      <c r="D60" s="23">
        <v>45427</v>
      </c>
      <c r="E60" s="24">
        <v>464378.05</v>
      </c>
    </row>
    <row r="61" spans="1:5" ht="15.75" x14ac:dyDescent="0.2">
      <c r="A61" s="8">
        <v>10168</v>
      </c>
      <c r="B61" s="3" t="s">
        <v>91</v>
      </c>
      <c r="C61" s="3" t="s">
        <v>92</v>
      </c>
      <c r="D61" s="14">
        <v>45427</v>
      </c>
      <c r="E61" s="4">
        <v>108602.97</v>
      </c>
    </row>
    <row r="62" spans="1:5" ht="15.75" x14ac:dyDescent="0.2">
      <c r="A62" s="21">
        <v>10208</v>
      </c>
      <c r="B62" s="22" t="s">
        <v>93</v>
      </c>
      <c r="C62" s="22" t="s">
        <v>21</v>
      </c>
      <c r="D62" s="23">
        <v>45427</v>
      </c>
      <c r="E62" s="24">
        <v>217136.1</v>
      </c>
    </row>
    <row r="63" spans="1:5" ht="15.75" x14ac:dyDescent="0.2">
      <c r="A63" s="8">
        <v>10077</v>
      </c>
      <c r="B63" s="3" t="s">
        <v>5</v>
      </c>
      <c r="C63" s="3" t="s">
        <v>6</v>
      </c>
      <c r="D63" s="14">
        <v>45434</v>
      </c>
      <c r="E63" s="4">
        <v>160020.50400000002</v>
      </c>
    </row>
    <row r="64" spans="1:5" ht="15.75" x14ac:dyDescent="0.2">
      <c r="A64" s="21">
        <v>10240</v>
      </c>
      <c r="B64" s="22" t="s">
        <v>14</v>
      </c>
      <c r="C64" s="22" t="s">
        <v>15</v>
      </c>
      <c r="D64" s="23">
        <v>45434</v>
      </c>
      <c r="E64" s="24">
        <v>1051376.2875000001</v>
      </c>
    </row>
    <row r="65" spans="1:5" ht="15.75" x14ac:dyDescent="0.2">
      <c r="A65" s="8">
        <v>10138</v>
      </c>
      <c r="B65" s="3" t="s">
        <v>19</v>
      </c>
      <c r="C65" s="3" t="s">
        <v>6</v>
      </c>
      <c r="D65" s="14">
        <v>45434</v>
      </c>
      <c r="E65" s="4">
        <v>164000</v>
      </c>
    </row>
    <row r="66" spans="1:5" ht="15.75" x14ac:dyDescent="0.2">
      <c r="A66" s="21">
        <v>10247</v>
      </c>
      <c r="B66" s="22" t="s">
        <v>55</v>
      </c>
      <c r="C66" s="22" t="s">
        <v>56</v>
      </c>
      <c r="D66" s="23">
        <v>45434</v>
      </c>
      <c r="E66" s="24">
        <v>2190694.9652288891</v>
      </c>
    </row>
    <row r="67" spans="1:5" ht="15.75" x14ac:dyDescent="0.2">
      <c r="A67" s="8">
        <v>10261</v>
      </c>
      <c r="B67" s="3" t="s">
        <v>58</v>
      </c>
      <c r="C67" s="3" t="s">
        <v>59</v>
      </c>
      <c r="D67" s="14">
        <v>45472</v>
      </c>
      <c r="E67" s="4">
        <v>386400</v>
      </c>
    </row>
    <row r="68" spans="1:5" ht="15.75" x14ac:dyDescent="0.2">
      <c r="A68" s="21">
        <v>10256</v>
      </c>
      <c r="B68" s="22" t="s">
        <v>23</v>
      </c>
      <c r="C68" s="22" t="s">
        <v>24</v>
      </c>
      <c r="D68" s="23">
        <v>45441</v>
      </c>
      <c r="E68" s="24">
        <v>6604185.7000000002</v>
      </c>
    </row>
    <row r="69" spans="1:5" ht="15.75" x14ac:dyDescent="0.2">
      <c r="A69" s="8">
        <v>10262</v>
      </c>
      <c r="B69" s="3" t="s">
        <v>45</v>
      </c>
      <c r="C69" s="3" t="s">
        <v>46</v>
      </c>
      <c r="D69" s="14">
        <v>45441</v>
      </c>
      <c r="E69" s="4">
        <v>4196880</v>
      </c>
    </row>
    <row r="70" spans="1:5" ht="15.75" x14ac:dyDescent="0.2">
      <c r="A70" s="21">
        <v>10253</v>
      </c>
      <c r="B70" s="22" t="s">
        <v>34</v>
      </c>
      <c r="C70" s="22" t="s">
        <v>33</v>
      </c>
      <c r="D70" s="23">
        <v>45442</v>
      </c>
      <c r="E70" s="24">
        <v>1471772.3955600001</v>
      </c>
    </row>
    <row r="71" spans="1:5" ht="15.75" x14ac:dyDescent="0.2">
      <c r="A71" s="8">
        <v>10134</v>
      </c>
      <c r="B71" s="3" t="s">
        <v>39</v>
      </c>
      <c r="C71" s="3" t="s">
        <v>40</v>
      </c>
      <c r="D71" s="14">
        <v>45442</v>
      </c>
      <c r="E71" s="4">
        <v>1038665.8149999999</v>
      </c>
    </row>
    <row r="72" spans="1:5" ht="15.75" x14ac:dyDescent="0.2">
      <c r="A72" s="21">
        <v>10139</v>
      </c>
      <c r="B72" s="22" t="s">
        <v>63</v>
      </c>
      <c r="C72" s="22" t="s">
        <v>64</v>
      </c>
      <c r="D72" s="23">
        <v>45442</v>
      </c>
      <c r="E72" s="24">
        <v>1365968.6202680948</v>
      </c>
    </row>
    <row r="73" spans="1:5" ht="15.75" x14ac:dyDescent="0.2">
      <c r="A73" s="8">
        <v>10245</v>
      </c>
      <c r="B73" s="3" t="s">
        <v>10</v>
      </c>
      <c r="C73" s="3" t="s">
        <v>11</v>
      </c>
      <c r="D73" s="14">
        <v>45442</v>
      </c>
      <c r="E73" s="4">
        <v>607469.17215</v>
      </c>
    </row>
    <row r="74" spans="1:5" ht="15.75" x14ac:dyDescent="0.2">
      <c r="A74" s="21">
        <v>10249</v>
      </c>
      <c r="B74" s="22" t="s">
        <v>61</v>
      </c>
      <c r="C74" s="22" t="s">
        <v>62</v>
      </c>
      <c r="D74" s="23">
        <v>45448</v>
      </c>
      <c r="E74" s="24">
        <v>1105650</v>
      </c>
    </row>
    <row r="75" spans="1:5" ht="15.75" x14ac:dyDescent="0.2">
      <c r="A75" s="8">
        <v>10080</v>
      </c>
      <c r="B75" s="3" t="s">
        <v>25</v>
      </c>
      <c r="C75" s="3" t="s">
        <v>26</v>
      </c>
      <c r="D75" s="14">
        <v>45456</v>
      </c>
      <c r="E75" s="4">
        <v>441000</v>
      </c>
    </row>
    <row r="76" spans="1:5" ht="15.75" x14ac:dyDescent="0.2">
      <c r="A76" s="21">
        <v>10097</v>
      </c>
      <c r="B76" s="22" t="s">
        <v>69</v>
      </c>
      <c r="C76" s="22" t="s">
        <v>70</v>
      </c>
      <c r="D76" s="23">
        <v>45456</v>
      </c>
      <c r="E76" s="24">
        <v>182208.36900000001</v>
      </c>
    </row>
    <row r="77" spans="1:5" ht="15.75" x14ac:dyDescent="0.2">
      <c r="A77" s="8">
        <v>10234</v>
      </c>
      <c r="B77" s="3" t="s">
        <v>35</v>
      </c>
      <c r="C77" s="3" t="s">
        <v>17</v>
      </c>
      <c r="D77" s="14">
        <v>45457</v>
      </c>
      <c r="E77" s="4">
        <v>2287500</v>
      </c>
    </row>
    <row r="78" spans="1:5" ht="15.75" x14ac:dyDescent="0.2">
      <c r="A78" s="21">
        <v>10259</v>
      </c>
      <c r="B78" s="22" t="s">
        <v>42</v>
      </c>
      <c r="C78" s="22" t="s">
        <v>43</v>
      </c>
      <c r="D78" s="23">
        <v>45457</v>
      </c>
      <c r="E78" s="24">
        <v>202695.8</v>
      </c>
    </row>
    <row r="79" spans="1:5" ht="15.75" x14ac:dyDescent="0.2">
      <c r="A79" s="8" t="s">
        <v>44</v>
      </c>
      <c r="B79" s="3" t="s">
        <v>44</v>
      </c>
      <c r="C79" s="3" t="s">
        <v>17</v>
      </c>
      <c r="D79" s="14">
        <v>45457</v>
      </c>
      <c r="E79" s="4">
        <v>1425000</v>
      </c>
    </row>
    <row r="80" spans="1:5" ht="15.75" x14ac:dyDescent="0.2">
      <c r="A80" s="21">
        <v>10239</v>
      </c>
      <c r="B80" s="22" t="s">
        <v>51</v>
      </c>
      <c r="C80" s="22" t="s">
        <v>52</v>
      </c>
      <c r="D80" s="23">
        <v>45457</v>
      </c>
      <c r="E80" s="24">
        <v>874626.78153580695</v>
      </c>
    </row>
    <row r="81" spans="1:5" ht="15.75" x14ac:dyDescent="0.2">
      <c r="A81" s="8">
        <v>10236</v>
      </c>
      <c r="B81" s="3" t="s">
        <v>53</v>
      </c>
      <c r="C81" s="3" t="s">
        <v>54</v>
      </c>
      <c r="D81" s="14">
        <v>45457</v>
      </c>
      <c r="E81" s="4">
        <v>577456.26261923101</v>
      </c>
    </row>
    <row r="82" spans="1:5" ht="15.75" x14ac:dyDescent="0.2">
      <c r="A82" s="21">
        <v>10250</v>
      </c>
      <c r="B82" s="22" t="s">
        <v>60</v>
      </c>
      <c r="C82" s="22" t="s">
        <v>52</v>
      </c>
      <c r="D82" s="23">
        <v>45457</v>
      </c>
      <c r="E82" s="24">
        <v>574000</v>
      </c>
    </row>
    <row r="83" spans="1:5" ht="15.75" x14ac:dyDescent="0.2">
      <c r="A83" s="8">
        <v>10230</v>
      </c>
      <c r="B83" s="3" t="s">
        <v>78</v>
      </c>
      <c r="C83" s="3" t="s">
        <v>79</v>
      </c>
      <c r="D83" s="14">
        <v>45457</v>
      </c>
      <c r="E83" s="4">
        <v>367080</v>
      </c>
    </row>
    <row r="84" spans="1:5" ht="15.75" x14ac:dyDescent="0.2">
      <c r="A84" s="21">
        <v>10183</v>
      </c>
      <c r="B84" s="22" t="s">
        <v>85</v>
      </c>
      <c r="C84" s="22" t="s">
        <v>86</v>
      </c>
      <c r="D84" s="23">
        <v>45457</v>
      </c>
      <c r="E84" s="24">
        <v>258591.12553120003</v>
      </c>
    </row>
    <row r="85" spans="1:5" ht="15.75" x14ac:dyDescent="0.2">
      <c r="A85" s="8">
        <v>10168</v>
      </c>
      <c r="B85" s="3" t="s">
        <v>91</v>
      </c>
      <c r="C85" s="3" t="s">
        <v>92</v>
      </c>
      <c r="D85" s="14">
        <v>45457</v>
      </c>
      <c r="E85" s="4">
        <v>88704.982499999998</v>
      </c>
    </row>
    <row r="86" spans="1:5" ht="15.75" x14ac:dyDescent="0.2">
      <c r="A86" s="21">
        <v>10077</v>
      </c>
      <c r="B86" s="22" t="s">
        <v>5</v>
      </c>
      <c r="C86" s="22" t="s">
        <v>6</v>
      </c>
      <c r="D86" s="23">
        <v>45465</v>
      </c>
      <c r="E86" s="24">
        <v>129271.96799999999</v>
      </c>
    </row>
    <row r="87" spans="1:5" ht="15.75" x14ac:dyDescent="0.2">
      <c r="A87" s="8">
        <v>10240</v>
      </c>
      <c r="B87" s="3" t="s">
        <v>14</v>
      </c>
      <c r="C87" s="3" t="s">
        <v>15</v>
      </c>
      <c r="D87" s="14">
        <v>45465</v>
      </c>
      <c r="E87" s="4">
        <v>1794775.675</v>
      </c>
    </row>
    <row r="88" spans="1:5" ht="15.75" x14ac:dyDescent="0.2">
      <c r="A88" s="21">
        <v>10247</v>
      </c>
      <c r="B88" s="22" t="s">
        <v>55</v>
      </c>
      <c r="C88" s="22" t="s">
        <v>56</v>
      </c>
      <c r="D88" s="23">
        <v>45465</v>
      </c>
      <c r="E88" s="24">
        <v>2628833.9582746662</v>
      </c>
    </row>
    <row r="89" spans="1:5" ht="15.75" x14ac:dyDescent="0.2">
      <c r="A89" s="8">
        <v>10261</v>
      </c>
      <c r="B89" s="3" t="s">
        <v>58</v>
      </c>
      <c r="C89" s="3" t="s">
        <v>59</v>
      </c>
      <c r="D89" s="14">
        <v>45503</v>
      </c>
      <c r="E89" s="4">
        <v>193200</v>
      </c>
    </row>
    <row r="90" spans="1:5" ht="15.75" x14ac:dyDescent="0.2">
      <c r="A90" s="21">
        <v>10253</v>
      </c>
      <c r="B90" s="22" t="s">
        <v>34</v>
      </c>
      <c r="C90" s="22" t="s">
        <v>33</v>
      </c>
      <c r="D90" s="23">
        <v>45472</v>
      </c>
      <c r="E90" s="24">
        <v>735886.19778000005</v>
      </c>
    </row>
    <row r="91" spans="1:5" ht="15.75" x14ac:dyDescent="0.2">
      <c r="A91" s="8">
        <v>10134</v>
      </c>
      <c r="B91" s="3" t="s">
        <v>39</v>
      </c>
      <c r="C91" s="3" t="s">
        <v>40</v>
      </c>
      <c r="D91" s="14">
        <v>45472</v>
      </c>
      <c r="E91" s="4">
        <v>663807.17975000001</v>
      </c>
    </row>
    <row r="92" spans="1:5" ht="15.75" x14ac:dyDescent="0.2">
      <c r="A92" s="21">
        <v>10139</v>
      </c>
      <c r="B92" s="22" t="s">
        <v>63</v>
      </c>
      <c r="C92" s="22" t="s">
        <v>64</v>
      </c>
      <c r="D92" s="23">
        <v>45472</v>
      </c>
      <c r="E92" s="24">
        <v>1407390</v>
      </c>
    </row>
    <row r="93" spans="1:5" ht="15.75" x14ac:dyDescent="0.2">
      <c r="A93" s="8">
        <v>10256</v>
      </c>
      <c r="B93" s="3" t="s">
        <v>23</v>
      </c>
      <c r="C93" s="3" t="s">
        <v>24</v>
      </c>
      <c r="D93" s="14">
        <v>45472</v>
      </c>
      <c r="E93" s="4">
        <v>6977489.0600000005</v>
      </c>
    </row>
    <row r="94" spans="1:5" ht="15.75" x14ac:dyDescent="0.2">
      <c r="A94" s="21">
        <v>10262</v>
      </c>
      <c r="B94" s="22" t="s">
        <v>45</v>
      </c>
      <c r="C94" s="22" t="s">
        <v>46</v>
      </c>
      <c r="D94" s="23">
        <v>45472</v>
      </c>
      <c r="E94" s="24">
        <v>1107510</v>
      </c>
    </row>
    <row r="95" spans="1:5" ht="15.75" x14ac:dyDescent="0.2">
      <c r="A95" s="8">
        <v>10245</v>
      </c>
      <c r="B95" s="3" t="s">
        <v>10</v>
      </c>
      <c r="C95" s="3" t="s">
        <v>11</v>
      </c>
      <c r="D95" s="14">
        <v>45473</v>
      </c>
      <c r="E95" s="4">
        <v>384716.90910000028</v>
      </c>
    </row>
    <row r="96" spans="1:5" ht="15.75" x14ac:dyDescent="0.2">
      <c r="A96" s="21">
        <v>10249</v>
      </c>
      <c r="B96" s="22" t="s">
        <v>61</v>
      </c>
      <c r="C96" s="22" t="s">
        <v>62</v>
      </c>
      <c r="D96" s="23">
        <v>45479</v>
      </c>
      <c r="E96" s="24">
        <v>1140750</v>
      </c>
    </row>
    <row r="97" spans="1:5" ht="15.75" x14ac:dyDescent="0.2">
      <c r="A97" s="8">
        <v>10251</v>
      </c>
      <c r="B97" s="3" t="s">
        <v>12</v>
      </c>
      <c r="C97" s="3" t="s">
        <v>13</v>
      </c>
      <c r="D97" s="14">
        <v>45487</v>
      </c>
      <c r="E97" s="4">
        <v>361516.43934769998</v>
      </c>
    </row>
    <row r="98" spans="1:5" ht="15.75" x14ac:dyDescent="0.2">
      <c r="A98" s="21">
        <v>10080</v>
      </c>
      <c r="B98" s="22" t="s">
        <v>25</v>
      </c>
      <c r="C98" s="22" t="s">
        <v>26</v>
      </c>
      <c r="D98" s="23">
        <v>45487</v>
      </c>
      <c r="E98" s="24">
        <v>315000</v>
      </c>
    </row>
    <row r="99" spans="1:5" ht="15.75" x14ac:dyDescent="0.2">
      <c r="A99" s="8">
        <v>10219</v>
      </c>
      <c r="B99" s="3" t="s">
        <v>30</v>
      </c>
      <c r="C99" s="3" t="s">
        <v>31</v>
      </c>
      <c r="D99" s="14">
        <v>45488</v>
      </c>
      <c r="E99" s="4">
        <v>1267906.8075000001</v>
      </c>
    </row>
    <row r="100" spans="1:5" ht="15.75" x14ac:dyDescent="0.2">
      <c r="A100" s="21">
        <v>10234</v>
      </c>
      <c r="B100" s="22" t="s">
        <v>35</v>
      </c>
      <c r="C100" s="22" t="s">
        <v>17</v>
      </c>
      <c r="D100" s="23">
        <v>45488</v>
      </c>
      <c r="E100" s="24">
        <v>2516458.3988750018</v>
      </c>
    </row>
    <row r="101" spans="1:5" ht="15.75" x14ac:dyDescent="0.2">
      <c r="A101" s="8">
        <v>10259</v>
      </c>
      <c r="B101" s="3" t="s">
        <v>42</v>
      </c>
      <c r="C101" s="3" t="s">
        <v>43</v>
      </c>
      <c r="D101" s="14">
        <v>45488</v>
      </c>
      <c r="E101" s="4">
        <v>3038492.5750000002</v>
      </c>
    </row>
    <row r="102" spans="1:5" ht="15.75" x14ac:dyDescent="0.2">
      <c r="A102" s="21" t="s">
        <v>44</v>
      </c>
      <c r="B102" s="22" t="s">
        <v>44</v>
      </c>
      <c r="C102" s="22" t="s">
        <v>17</v>
      </c>
      <c r="D102" s="23">
        <v>45488</v>
      </c>
      <c r="E102" s="24">
        <v>1425000</v>
      </c>
    </row>
    <row r="103" spans="1:5" ht="15.75" x14ac:dyDescent="0.2">
      <c r="A103" s="8">
        <v>10239</v>
      </c>
      <c r="B103" s="3" t="s">
        <v>51</v>
      </c>
      <c r="C103" s="3" t="s">
        <v>52</v>
      </c>
      <c r="D103" s="14">
        <v>45488</v>
      </c>
      <c r="E103" s="4">
        <v>1035664.1281455667</v>
      </c>
    </row>
    <row r="104" spans="1:5" ht="15.75" x14ac:dyDescent="0.2">
      <c r="A104" s="21">
        <v>10236</v>
      </c>
      <c r="B104" s="22" t="s">
        <v>53</v>
      </c>
      <c r="C104" s="22" t="s">
        <v>54</v>
      </c>
      <c r="D104" s="23">
        <v>45488</v>
      </c>
      <c r="E104" s="24">
        <v>369572.00807630789</v>
      </c>
    </row>
    <row r="105" spans="1:5" ht="15.75" x14ac:dyDescent="0.2">
      <c r="A105" s="8">
        <v>10250</v>
      </c>
      <c r="B105" s="3" t="s">
        <v>60</v>
      </c>
      <c r="C105" s="3" t="s">
        <v>52</v>
      </c>
      <c r="D105" s="14">
        <v>45488</v>
      </c>
      <c r="E105" s="4">
        <v>721600</v>
      </c>
    </row>
    <row r="106" spans="1:5" ht="15.75" x14ac:dyDescent="0.2">
      <c r="A106" s="21">
        <v>10190</v>
      </c>
      <c r="B106" s="22" t="s">
        <v>66</v>
      </c>
      <c r="C106" s="22" t="s">
        <v>67</v>
      </c>
      <c r="D106" s="23">
        <v>45488</v>
      </c>
      <c r="E106" s="24">
        <v>187000</v>
      </c>
    </row>
    <row r="107" spans="1:5" ht="15.75" x14ac:dyDescent="0.2">
      <c r="A107" s="8">
        <v>10230</v>
      </c>
      <c r="B107" s="3" t="s">
        <v>78</v>
      </c>
      <c r="C107" s="3" t="s">
        <v>79</v>
      </c>
      <c r="D107" s="14">
        <v>45488</v>
      </c>
      <c r="E107" s="4">
        <v>395372.88000000012</v>
      </c>
    </row>
    <row r="108" spans="1:5" ht="15.75" x14ac:dyDescent="0.2">
      <c r="A108" s="21">
        <v>10183</v>
      </c>
      <c r="B108" s="22" t="s">
        <v>85</v>
      </c>
      <c r="C108" s="22" t="s">
        <v>86</v>
      </c>
      <c r="D108" s="23">
        <v>45488</v>
      </c>
      <c r="E108" s="24">
        <v>393330.07575679995</v>
      </c>
    </row>
    <row r="109" spans="1:5" ht="15.75" x14ac:dyDescent="0.2">
      <c r="A109" s="8">
        <v>10168</v>
      </c>
      <c r="B109" s="3" t="s">
        <v>91</v>
      </c>
      <c r="C109" s="3" t="s">
        <v>92</v>
      </c>
      <c r="D109" s="14">
        <v>45488</v>
      </c>
      <c r="E109" s="4">
        <v>87000</v>
      </c>
    </row>
    <row r="110" spans="1:5" ht="15.75" x14ac:dyDescent="0.2">
      <c r="A110" s="21">
        <v>10077</v>
      </c>
      <c r="B110" s="22" t="s">
        <v>5</v>
      </c>
      <c r="C110" s="22" t="s">
        <v>6</v>
      </c>
      <c r="D110" s="23">
        <v>45495</v>
      </c>
      <c r="E110" s="24">
        <v>160020.50400000002</v>
      </c>
    </row>
    <row r="111" spans="1:5" ht="15.75" x14ac:dyDescent="0.2">
      <c r="A111" s="8">
        <v>10240</v>
      </c>
      <c r="B111" s="3" t="s">
        <v>14</v>
      </c>
      <c r="C111" s="3" t="s">
        <v>15</v>
      </c>
      <c r="D111" s="14">
        <v>45495</v>
      </c>
      <c r="E111" s="4">
        <v>1641849.825</v>
      </c>
    </row>
    <row r="112" spans="1:5" ht="15.75" x14ac:dyDescent="0.2">
      <c r="A112" s="21">
        <v>10138</v>
      </c>
      <c r="B112" s="22" t="s">
        <v>19</v>
      </c>
      <c r="C112" s="22" t="s">
        <v>6</v>
      </c>
      <c r="D112" s="23">
        <v>45495</v>
      </c>
      <c r="E112" s="24">
        <v>377882.00219999993</v>
      </c>
    </row>
    <row r="113" spans="1:5" ht="15.75" x14ac:dyDescent="0.2">
      <c r="A113" s="8">
        <v>10247</v>
      </c>
      <c r="B113" s="3" t="s">
        <v>55</v>
      </c>
      <c r="C113" s="3" t="s">
        <v>56</v>
      </c>
      <c r="D113" s="14">
        <v>45495</v>
      </c>
      <c r="E113" s="4">
        <v>2916753.867990463</v>
      </c>
    </row>
    <row r="114" spans="1:5" ht="15.75" x14ac:dyDescent="0.2">
      <c r="A114" s="21">
        <v>10256</v>
      </c>
      <c r="B114" s="22" t="s">
        <v>23</v>
      </c>
      <c r="C114" s="22" t="s">
        <v>24</v>
      </c>
      <c r="D114" s="23">
        <v>45502</v>
      </c>
      <c r="E114" s="24">
        <v>7125786.0600000005</v>
      </c>
    </row>
    <row r="115" spans="1:5" ht="15.75" x14ac:dyDescent="0.2">
      <c r="A115" s="8">
        <v>10262</v>
      </c>
      <c r="B115" s="3" t="s">
        <v>45</v>
      </c>
      <c r="C115" s="3" t="s">
        <v>46</v>
      </c>
      <c r="D115" s="14">
        <v>45502</v>
      </c>
      <c r="E115" s="4">
        <v>1740000</v>
      </c>
    </row>
    <row r="116" spans="1:5" ht="15.75" x14ac:dyDescent="0.2">
      <c r="A116" s="21">
        <v>10253</v>
      </c>
      <c r="B116" s="22" t="s">
        <v>34</v>
      </c>
      <c r="C116" s="22" t="s">
        <v>33</v>
      </c>
      <c r="D116" s="23">
        <v>45503</v>
      </c>
      <c r="E116" s="24">
        <v>1471772.3955600001</v>
      </c>
    </row>
    <row r="117" spans="1:5" ht="15.75" x14ac:dyDescent="0.2">
      <c r="A117" s="8">
        <v>10139</v>
      </c>
      <c r="B117" s="3" t="s">
        <v>63</v>
      </c>
      <c r="C117" s="3" t="s">
        <v>64</v>
      </c>
      <c r="D117" s="14">
        <v>45503</v>
      </c>
      <c r="E117" s="4">
        <v>1501216</v>
      </c>
    </row>
    <row r="118" spans="1:5" ht="15.75" x14ac:dyDescent="0.2">
      <c r="A118" s="21">
        <v>10249</v>
      </c>
      <c r="B118" s="22" t="s">
        <v>61</v>
      </c>
      <c r="C118" s="22" t="s">
        <v>62</v>
      </c>
      <c r="D118" s="23">
        <v>45509</v>
      </c>
      <c r="E118" s="24">
        <v>1404000</v>
      </c>
    </row>
    <row r="119" spans="1:5" ht="15.75" x14ac:dyDescent="0.2">
      <c r="A119" s="8">
        <v>10251</v>
      </c>
      <c r="B119" s="3" t="s">
        <v>12</v>
      </c>
      <c r="C119" s="3" t="s">
        <v>13</v>
      </c>
      <c r="D119" s="14">
        <v>45517</v>
      </c>
      <c r="E119" s="4">
        <v>506123.01297740004</v>
      </c>
    </row>
    <row r="120" spans="1:5" ht="15.75" x14ac:dyDescent="0.2">
      <c r="A120" s="21">
        <v>10080</v>
      </c>
      <c r="B120" s="22" t="s">
        <v>25</v>
      </c>
      <c r="C120" s="22" t="s">
        <v>26</v>
      </c>
      <c r="D120" s="23">
        <v>45517</v>
      </c>
      <c r="E120" s="24">
        <v>378000</v>
      </c>
    </row>
    <row r="121" spans="1:5" ht="15.75" x14ac:dyDescent="0.2">
      <c r="A121" s="8">
        <v>10012</v>
      </c>
      <c r="B121" s="3" t="s">
        <v>16</v>
      </c>
      <c r="C121" s="3" t="s">
        <v>17</v>
      </c>
      <c r="D121" s="14">
        <v>45518</v>
      </c>
      <c r="E121" s="4">
        <v>326550</v>
      </c>
    </row>
    <row r="122" spans="1:5" ht="15.75" x14ac:dyDescent="0.2">
      <c r="A122" s="21">
        <v>10219</v>
      </c>
      <c r="B122" s="22" t="s">
        <v>30</v>
      </c>
      <c r="C122" s="22" t="s">
        <v>31</v>
      </c>
      <c r="D122" s="23">
        <v>45518</v>
      </c>
      <c r="E122" s="24">
        <v>633953.40375000006</v>
      </c>
    </row>
    <row r="123" spans="1:5" ht="15.75" x14ac:dyDescent="0.2">
      <c r="A123" s="8" t="s">
        <v>37</v>
      </c>
      <c r="B123" s="3" t="s">
        <v>37</v>
      </c>
      <c r="C123" s="3" t="s">
        <v>38</v>
      </c>
      <c r="D123" s="14">
        <v>45518</v>
      </c>
      <c r="E123" s="4">
        <v>1552500</v>
      </c>
    </row>
    <row r="124" spans="1:5" ht="15.75" x14ac:dyDescent="0.2">
      <c r="A124" s="21">
        <v>10259</v>
      </c>
      <c r="B124" s="22" t="s">
        <v>42</v>
      </c>
      <c r="C124" s="22" t="s">
        <v>43</v>
      </c>
      <c r="D124" s="23">
        <v>45518</v>
      </c>
      <c r="E124" s="24">
        <v>3762191.7749999999</v>
      </c>
    </row>
    <row r="125" spans="1:5" ht="15.75" x14ac:dyDescent="0.2">
      <c r="A125" s="8">
        <v>10239</v>
      </c>
      <c r="B125" s="3" t="s">
        <v>51</v>
      </c>
      <c r="C125" s="3" t="s">
        <v>52</v>
      </c>
      <c r="D125" s="14">
        <v>45518</v>
      </c>
      <c r="E125" s="4">
        <v>1225084.7753261095</v>
      </c>
    </row>
    <row r="126" spans="1:5" ht="15.75" x14ac:dyDescent="0.2">
      <c r="A126" s="21">
        <v>10250</v>
      </c>
      <c r="B126" s="22" t="s">
        <v>60</v>
      </c>
      <c r="C126" s="22" t="s">
        <v>52</v>
      </c>
      <c r="D126" s="23">
        <v>45518</v>
      </c>
      <c r="E126" s="24">
        <v>492000</v>
      </c>
    </row>
    <row r="127" spans="1:5" ht="15.75" x14ac:dyDescent="0.2">
      <c r="A127" s="8">
        <v>10190</v>
      </c>
      <c r="B127" s="3" t="s">
        <v>66</v>
      </c>
      <c r="C127" s="3" t="s">
        <v>67</v>
      </c>
      <c r="D127" s="14">
        <v>45518</v>
      </c>
      <c r="E127" s="4">
        <v>187000</v>
      </c>
    </row>
    <row r="128" spans="1:5" ht="15.75" x14ac:dyDescent="0.2">
      <c r="A128" s="21">
        <v>10240</v>
      </c>
      <c r="B128" s="22" t="s">
        <v>14</v>
      </c>
      <c r="C128" s="22" t="s">
        <v>15</v>
      </c>
      <c r="D128" s="23">
        <v>45526</v>
      </c>
      <c r="E128" s="24">
        <v>1410335.85</v>
      </c>
    </row>
    <row r="129" spans="1:5" ht="15.75" x14ac:dyDescent="0.2">
      <c r="A129" s="8">
        <v>10254</v>
      </c>
      <c r="B129" s="3" t="s">
        <v>32</v>
      </c>
      <c r="C129" s="3" t="s">
        <v>33</v>
      </c>
      <c r="D129" s="14">
        <v>45533</v>
      </c>
      <c r="E129" s="4">
        <v>1059504.4823400001</v>
      </c>
    </row>
    <row r="130" spans="1:5" ht="15.75" x14ac:dyDescent="0.2">
      <c r="A130" s="21">
        <v>10253</v>
      </c>
      <c r="B130" s="22" t="s">
        <v>34</v>
      </c>
      <c r="C130" s="22" t="s">
        <v>33</v>
      </c>
      <c r="D130" s="23">
        <v>45533</v>
      </c>
      <c r="E130" s="24">
        <v>735886.19778000005</v>
      </c>
    </row>
    <row r="131" spans="1:5" ht="15.75" x14ac:dyDescent="0.2">
      <c r="A131" s="8">
        <v>10139</v>
      </c>
      <c r="B131" s="3" t="s">
        <v>63</v>
      </c>
      <c r="C131" s="3" t="s">
        <v>64</v>
      </c>
      <c r="D131" s="14">
        <v>45533</v>
      </c>
      <c r="E131" s="4">
        <v>1501216</v>
      </c>
    </row>
    <row r="132" spans="1:5" ht="15.75" x14ac:dyDescent="0.2">
      <c r="A132" s="21">
        <v>10256</v>
      </c>
      <c r="B132" s="22" t="s">
        <v>23</v>
      </c>
      <c r="C132" s="22" t="s">
        <v>24</v>
      </c>
      <c r="D132" s="23">
        <v>45533</v>
      </c>
      <c r="E132" s="24">
        <v>6904101.5199999996</v>
      </c>
    </row>
    <row r="133" spans="1:5" ht="15.75" x14ac:dyDescent="0.2">
      <c r="A133" s="8">
        <v>10249</v>
      </c>
      <c r="B133" s="3" t="s">
        <v>61</v>
      </c>
      <c r="C133" s="3" t="s">
        <v>62</v>
      </c>
      <c r="D133" s="14">
        <v>45540</v>
      </c>
      <c r="E133" s="4">
        <v>1316250</v>
      </c>
    </row>
    <row r="134" spans="1:5" ht="15.75" x14ac:dyDescent="0.2">
      <c r="A134" s="21">
        <v>10251</v>
      </c>
      <c r="B134" s="22" t="s">
        <v>12</v>
      </c>
      <c r="C134" s="22" t="s">
        <v>13</v>
      </c>
      <c r="D134" s="23">
        <v>45548</v>
      </c>
      <c r="E134" s="24">
        <v>361516.43934769998</v>
      </c>
    </row>
    <row r="135" spans="1:5" ht="15.75" x14ac:dyDescent="0.2">
      <c r="A135" s="8">
        <v>10080</v>
      </c>
      <c r="B135" s="3" t="s">
        <v>25</v>
      </c>
      <c r="C135" s="3" t="s">
        <v>26</v>
      </c>
      <c r="D135" s="14">
        <v>45548</v>
      </c>
      <c r="E135" s="4">
        <v>378000</v>
      </c>
    </row>
    <row r="136" spans="1:5" ht="15.75" x14ac:dyDescent="0.2">
      <c r="A136" s="21">
        <v>10219</v>
      </c>
      <c r="B136" s="22" t="s">
        <v>30</v>
      </c>
      <c r="C136" s="22" t="s">
        <v>31</v>
      </c>
      <c r="D136" s="23">
        <v>45549</v>
      </c>
      <c r="E136" s="24">
        <v>1267906.8075000001</v>
      </c>
    </row>
    <row r="137" spans="1:5" ht="15.75" x14ac:dyDescent="0.2">
      <c r="A137" s="8" t="s">
        <v>37</v>
      </c>
      <c r="B137" s="3" t="s">
        <v>37</v>
      </c>
      <c r="C137" s="3" t="s">
        <v>38</v>
      </c>
      <c r="D137" s="14">
        <v>45549</v>
      </c>
      <c r="E137" s="4">
        <v>1552500</v>
      </c>
    </row>
    <row r="138" spans="1:5" ht="15.75" x14ac:dyDescent="0.2">
      <c r="A138" s="21">
        <v>10259</v>
      </c>
      <c r="B138" s="22" t="s">
        <v>42</v>
      </c>
      <c r="C138" s="22" t="s">
        <v>43</v>
      </c>
      <c r="D138" s="23">
        <v>45549</v>
      </c>
      <c r="E138" s="24">
        <v>3019069.85</v>
      </c>
    </row>
    <row r="139" spans="1:5" ht="15.75" x14ac:dyDescent="0.2">
      <c r="A139" s="8">
        <v>10239</v>
      </c>
      <c r="B139" s="3" t="s">
        <v>51</v>
      </c>
      <c r="C139" s="3" t="s">
        <v>52</v>
      </c>
      <c r="D139" s="14">
        <v>45549</v>
      </c>
      <c r="E139" s="4">
        <v>1158158.997778591</v>
      </c>
    </row>
    <row r="140" spans="1:5" ht="15.75" x14ac:dyDescent="0.2">
      <c r="A140" s="21">
        <v>10250</v>
      </c>
      <c r="B140" s="22" t="s">
        <v>60</v>
      </c>
      <c r="C140" s="22" t="s">
        <v>52</v>
      </c>
      <c r="D140" s="23">
        <v>45549</v>
      </c>
      <c r="E140" s="24">
        <v>410000</v>
      </c>
    </row>
    <row r="141" spans="1:5" ht="15.75" x14ac:dyDescent="0.2">
      <c r="A141" s="8">
        <v>10190</v>
      </c>
      <c r="B141" s="3" t="s">
        <v>66</v>
      </c>
      <c r="C141" s="3" t="s">
        <v>67</v>
      </c>
      <c r="D141" s="14">
        <v>45549</v>
      </c>
      <c r="E141" s="4">
        <v>213173.08099999998</v>
      </c>
    </row>
    <row r="142" spans="1:5" ht="15.75" x14ac:dyDescent="0.2">
      <c r="A142" s="21" t="s">
        <v>112</v>
      </c>
      <c r="B142" s="22" t="s">
        <v>101</v>
      </c>
      <c r="C142" s="22" t="s">
        <v>102</v>
      </c>
      <c r="D142" s="23">
        <v>45549</v>
      </c>
      <c r="E142" s="24">
        <v>1935479.0820000002</v>
      </c>
    </row>
    <row r="143" spans="1:5" ht="15.75" x14ac:dyDescent="0.2">
      <c r="A143" s="8" t="s">
        <v>113</v>
      </c>
      <c r="B143" s="3" t="s">
        <v>103</v>
      </c>
      <c r="C143" s="3" t="s">
        <v>102</v>
      </c>
      <c r="D143" s="14">
        <v>45549</v>
      </c>
      <c r="E143" s="4">
        <v>1585298.8844999997</v>
      </c>
    </row>
    <row r="144" spans="1:5" ht="15.75" x14ac:dyDescent="0.2">
      <c r="A144" s="21">
        <v>10240</v>
      </c>
      <c r="B144" s="22" t="s">
        <v>14</v>
      </c>
      <c r="C144" s="22" t="s">
        <v>15</v>
      </c>
      <c r="D144" s="23">
        <v>45557</v>
      </c>
      <c r="E144" s="24">
        <v>628705</v>
      </c>
    </row>
    <row r="145" spans="1:5" ht="15.75" x14ac:dyDescent="0.2">
      <c r="A145" s="8">
        <v>10254</v>
      </c>
      <c r="B145" s="3" t="s">
        <v>32</v>
      </c>
      <c r="C145" s="3" t="s">
        <v>33</v>
      </c>
      <c r="D145" s="14">
        <v>45564</v>
      </c>
      <c r="E145" s="4">
        <v>1059504.4823400001</v>
      </c>
    </row>
    <row r="146" spans="1:5" ht="15.75" x14ac:dyDescent="0.2">
      <c r="A146" s="21">
        <v>10253</v>
      </c>
      <c r="B146" s="22" t="s">
        <v>34</v>
      </c>
      <c r="C146" s="22" t="s">
        <v>33</v>
      </c>
      <c r="D146" s="23">
        <v>45564</v>
      </c>
      <c r="E146" s="24">
        <v>735886.19778000005</v>
      </c>
    </row>
    <row r="147" spans="1:5" ht="15.75" x14ac:dyDescent="0.2">
      <c r="A147" s="8">
        <v>10139</v>
      </c>
      <c r="B147" s="3" t="s">
        <v>63</v>
      </c>
      <c r="C147" s="3" t="s">
        <v>64</v>
      </c>
      <c r="D147" s="14">
        <v>45564</v>
      </c>
      <c r="E147" s="4">
        <v>4228084.09148206</v>
      </c>
    </row>
    <row r="148" spans="1:5" ht="15.75" x14ac:dyDescent="0.2">
      <c r="A148" s="21">
        <v>10256</v>
      </c>
      <c r="B148" s="22" t="s">
        <v>23</v>
      </c>
      <c r="C148" s="22" t="s">
        <v>24</v>
      </c>
      <c r="D148" s="23">
        <v>45564</v>
      </c>
      <c r="E148" s="24">
        <v>6904101.5199999996</v>
      </c>
    </row>
    <row r="149" spans="1:5" ht="15.75" x14ac:dyDescent="0.2">
      <c r="A149" s="8">
        <v>10249</v>
      </c>
      <c r="B149" s="3" t="s">
        <v>61</v>
      </c>
      <c r="C149" s="3" t="s">
        <v>62</v>
      </c>
      <c r="D149" s="14">
        <v>45571</v>
      </c>
      <c r="E149" s="4">
        <v>1228500</v>
      </c>
    </row>
    <row r="150" spans="1:5" ht="15.75" x14ac:dyDescent="0.2">
      <c r="A150" s="21">
        <v>10251</v>
      </c>
      <c r="B150" s="22" t="s">
        <v>12</v>
      </c>
      <c r="C150" s="22" t="s">
        <v>13</v>
      </c>
      <c r="D150" s="23">
        <v>45578</v>
      </c>
      <c r="E150" s="24">
        <v>216909.84462420002</v>
      </c>
    </row>
    <row r="151" spans="1:5" ht="15.75" x14ac:dyDescent="0.2">
      <c r="A151" s="8">
        <v>10080</v>
      </c>
      <c r="B151" s="3" t="s">
        <v>25</v>
      </c>
      <c r="C151" s="3" t="s">
        <v>26</v>
      </c>
      <c r="D151" s="14">
        <v>45578</v>
      </c>
      <c r="E151" s="4">
        <v>378000</v>
      </c>
    </row>
    <row r="152" spans="1:5" ht="15.75" x14ac:dyDescent="0.2">
      <c r="A152" s="21">
        <v>10219</v>
      </c>
      <c r="B152" s="22" t="s">
        <v>30</v>
      </c>
      <c r="C152" s="22" t="s">
        <v>31</v>
      </c>
      <c r="D152" s="23">
        <v>45580</v>
      </c>
      <c r="E152" s="24">
        <v>633953.40375000006</v>
      </c>
    </row>
    <row r="153" spans="1:5" ht="15.75" x14ac:dyDescent="0.2">
      <c r="A153" s="8" t="s">
        <v>37</v>
      </c>
      <c r="B153" s="3" t="s">
        <v>37</v>
      </c>
      <c r="C153" s="3" t="s">
        <v>38</v>
      </c>
      <c r="D153" s="14">
        <v>45580</v>
      </c>
      <c r="E153" s="4">
        <v>1840000</v>
      </c>
    </row>
    <row r="154" spans="1:5" ht="15.75" x14ac:dyDescent="0.2">
      <c r="A154" s="21">
        <v>10259</v>
      </c>
      <c r="B154" s="22" t="s">
        <v>42</v>
      </c>
      <c r="C154" s="22" t="s">
        <v>43</v>
      </c>
      <c r="D154" s="23">
        <v>45580</v>
      </c>
      <c r="E154" s="24">
        <v>2871835.7749999999</v>
      </c>
    </row>
    <row r="155" spans="1:5" ht="15.75" x14ac:dyDescent="0.2">
      <c r="A155" s="8">
        <v>10250</v>
      </c>
      <c r="B155" s="3" t="s">
        <v>60</v>
      </c>
      <c r="C155" s="3" t="s">
        <v>52</v>
      </c>
      <c r="D155" s="14">
        <v>45580</v>
      </c>
      <c r="E155" s="4">
        <v>410000</v>
      </c>
    </row>
    <row r="156" spans="1:5" ht="15.75" x14ac:dyDescent="0.2">
      <c r="A156" s="21">
        <v>10171</v>
      </c>
      <c r="B156" s="22" t="s">
        <v>72</v>
      </c>
      <c r="C156" s="22" t="s">
        <v>73</v>
      </c>
      <c r="D156" s="23">
        <v>45580</v>
      </c>
      <c r="E156" s="24">
        <v>1446815.1010499999</v>
      </c>
    </row>
    <row r="157" spans="1:5" ht="15.75" x14ac:dyDescent="0.2">
      <c r="A157" s="8" t="s">
        <v>112</v>
      </c>
      <c r="B157" s="3" t="s">
        <v>101</v>
      </c>
      <c r="C157" s="3" t="s">
        <v>102</v>
      </c>
      <c r="D157" s="14">
        <v>45580</v>
      </c>
      <c r="E157" s="4">
        <v>3870958.1640000003</v>
      </c>
    </row>
    <row r="158" spans="1:5" ht="15.75" x14ac:dyDescent="0.2">
      <c r="A158" s="21" t="s">
        <v>113</v>
      </c>
      <c r="B158" s="22" t="s">
        <v>103</v>
      </c>
      <c r="C158" s="22" t="s">
        <v>102</v>
      </c>
      <c r="D158" s="23">
        <v>45580</v>
      </c>
      <c r="E158" s="24">
        <v>3170597.7689999994</v>
      </c>
    </row>
    <row r="159" spans="1:5" ht="15.75" x14ac:dyDescent="0.2">
      <c r="A159" s="8">
        <v>10240</v>
      </c>
      <c r="B159" s="3" t="s">
        <v>14</v>
      </c>
      <c r="C159" s="3" t="s">
        <v>15</v>
      </c>
      <c r="D159" s="14">
        <v>45587</v>
      </c>
      <c r="E159" s="4">
        <v>314352.5</v>
      </c>
    </row>
    <row r="160" spans="1:5" ht="15.75" x14ac:dyDescent="0.2">
      <c r="A160" s="21">
        <v>10256</v>
      </c>
      <c r="B160" s="22" t="s">
        <v>23</v>
      </c>
      <c r="C160" s="22" t="s">
        <v>24</v>
      </c>
      <c r="D160" s="23">
        <v>45594</v>
      </c>
      <c r="E160" s="24">
        <v>3280000</v>
      </c>
    </row>
    <row r="161" spans="1:5" ht="15.75" x14ac:dyDescent="0.2">
      <c r="A161" s="8">
        <v>10254</v>
      </c>
      <c r="B161" s="3" t="s">
        <v>32</v>
      </c>
      <c r="C161" s="3" t="s">
        <v>33</v>
      </c>
      <c r="D161" s="14">
        <v>45595</v>
      </c>
      <c r="E161" s="4">
        <v>1059504.4823400001</v>
      </c>
    </row>
    <row r="162" spans="1:5" ht="15.75" x14ac:dyDescent="0.2">
      <c r="A162" s="21">
        <v>10253</v>
      </c>
      <c r="B162" s="22" t="s">
        <v>34</v>
      </c>
      <c r="C162" s="22" t="s">
        <v>33</v>
      </c>
      <c r="D162" s="23">
        <v>45595</v>
      </c>
      <c r="E162" s="24">
        <v>735886.19778000005</v>
      </c>
    </row>
    <row r="163" spans="1:5" ht="15.75" x14ac:dyDescent="0.2">
      <c r="A163" s="8">
        <v>10249</v>
      </c>
      <c r="B163" s="3" t="s">
        <v>61</v>
      </c>
      <c r="C163" s="3" t="s">
        <v>62</v>
      </c>
      <c r="D163" s="14">
        <v>45601</v>
      </c>
      <c r="E163" s="4">
        <v>1140750</v>
      </c>
    </row>
    <row r="164" spans="1:5" ht="15.75" x14ac:dyDescent="0.2">
      <c r="A164" s="21">
        <v>10219</v>
      </c>
      <c r="B164" s="22" t="s">
        <v>30</v>
      </c>
      <c r="C164" s="22" t="s">
        <v>31</v>
      </c>
      <c r="D164" s="23">
        <v>45610</v>
      </c>
      <c r="E164" s="24">
        <v>633953.40375000006</v>
      </c>
    </row>
    <row r="165" spans="1:5" ht="15.75" x14ac:dyDescent="0.2">
      <c r="A165" s="8" t="s">
        <v>37</v>
      </c>
      <c r="B165" s="3" t="s">
        <v>37</v>
      </c>
      <c r="C165" s="3" t="s">
        <v>38</v>
      </c>
      <c r="D165" s="14">
        <v>45610</v>
      </c>
      <c r="E165" s="4">
        <v>1840000</v>
      </c>
    </row>
    <row r="166" spans="1:5" ht="15.75" x14ac:dyDescent="0.2">
      <c r="A166" s="21">
        <v>10259</v>
      </c>
      <c r="B166" s="22" t="s">
        <v>42</v>
      </c>
      <c r="C166" s="22" t="s">
        <v>43</v>
      </c>
      <c r="D166" s="23">
        <v>45610</v>
      </c>
      <c r="E166" s="24">
        <v>2656382.8250000002</v>
      </c>
    </row>
    <row r="167" spans="1:5" ht="15.75" x14ac:dyDescent="0.2">
      <c r="A167" s="8">
        <v>10250</v>
      </c>
      <c r="B167" s="3" t="s">
        <v>60</v>
      </c>
      <c r="C167" s="3" t="s">
        <v>52</v>
      </c>
      <c r="D167" s="14">
        <v>45610</v>
      </c>
      <c r="E167" s="4">
        <v>284521.13999999996</v>
      </c>
    </row>
    <row r="168" spans="1:5" ht="15.75" x14ac:dyDescent="0.2">
      <c r="A168" s="21" t="s">
        <v>80</v>
      </c>
      <c r="B168" s="22" t="s">
        <v>80</v>
      </c>
      <c r="C168" s="22" t="s">
        <v>81</v>
      </c>
      <c r="D168" s="23">
        <v>45610</v>
      </c>
      <c r="E168" s="24">
        <v>2568331.963</v>
      </c>
    </row>
    <row r="169" spans="1:5" ht="15.75" x14ac:dyDescent="0.2">
      <c r="A169" s="8" t="s">
        <v>112</v>
      </c>
      <c r="B169" s="3" t="s">
        <v>101</v>
      </c>
      <c r="C169" s="3" t="s">
        <v>102</v>
      </c>
      <c r="D169" s="14">
        <v>45610</v>
      </c>
      <c r="E169" s="4">
        <v>5806437.2459999993</v>
      </c>
    </row>
    <row r="170" spans="1:5" ht="15.75" x14ac:dyDescent="0.2">
      <c r="A170" s="21" t="s">
        <v>113</v>
      </c>
      <c r="B170" s="22" t="s">
        <v>103</v>
      </c>
      <c r="C170" s="22" t="s">
        <v>102</v>
      </c>
      <c r="D170" s="23">
        <v>45610</v>
      </c>
      <c r="E170" s="24">
        <v>4755896.6535000009</v>
      </c>
    </row>
    <row r="171" spans="1:5" ht="15.75" x14ac:dyDescent="0.2">
      <c r="A171" s="8">
        <v>10254</v>
      </c>
      <c r="B171" s="3" t="s">
        <v>32</v>
      </c>
      <c r="C171" s="3" t="s">
        <v>33</v>
      </c>
      <c r="D171" s="14">
        <v>45625</v>
      </c>
      <c r="E171" s="4">
        <v>1059504.4823400001</v>
      </c>
    </row>
    <row r="172" spans="1:5" ht="15.75" x14ac:dyDescent="0.2">
      <c r="A172" s="21">
        <v>10253</v>
      </c>
      <c r="B172" s="22" t="s">
        <v>34</v>
      </c>
      <c r="C172" s="22" t="s">
        <v>33</v>
      </c>
      <c r="D172" s="23">
        <v>45625</v>
      </c>
      <c r="E172" s="24">
        <v>735886.19778000005</v>
      </c>
    </row>
    <row r="173" spans="1:5" ht="15.75" x14ac:dyDescent="0.2">
      <c r="A173" s="8">
        <v>10256</v>
      </c>
      <c r="B173" s="3" t="s">
        <v>23</v>
      </c>
      <c r="C173" s="3" t="s">
        <v>24</v>
      </c>
      <c r="D173" s="14">
        <v>45625</v>
      </c>
      <c r="E173" s="4">
        <v>4550881.92</v>
      </c>
    </row>
    <row r="174" spans="1:5" ht="15.75" x14ac:dyDescent="0.2">
      <c r="A174" s="21">
        <v>10249</v>
      </c>
      <c r="B174" s="22" t="s">
        <v>61</v>
      </c>
      <c r="C174" s="22" t="s">
        <v>62</v>
      </c>
      <c r="D174" s="23">
        <v>45632</v>
      </c>
      <c r="E174" s="24">
        <v>1131975</v>
      </c>
    </row>
    <row r="175" spans="1:5" ht="15.75" x14ac:dyDescent="0.2">
      <c r="A175" s="8">
        <v>10219</v>
      </c>
      <c r="B175" s="3" t="s">
        <v>30</v>
      </c>
      <c r="C175" s="3" t="s">
        <v>31</v>
      </c>
      <c r="D175" s="14">
        <v>45641</v>
      </c>
      <c r="E175" s="4">
        <v>633953.40375000006</v>
      </c>
    </row>
    <row r="176" spans="1:5" ht="15.75" x14ac:dyDescent="0.2">
      <c r="A176" s="21" t="s">
        <v>37</v>
      </c>
      <c r="B176" s="22" t="s">
        <v>37</v>
      </c>
      <c r="C176" s="22" t="s">
        <v>38</v>
      </c>
      <c r="D176" s="23">
        <v>45641</v>
      </c>
      <c r="E176" s="24">
        <v>2415000</v>
      </c>
    </row>
    <row r="177" spans="1:5" ht="15.75" x14ac:dyDescent="0.2">
      <c r="A177" s="8">
        <v>10259</v>
      </c>
      <c r="B177" s="3" t="s">
        <v>42</v>
      </c>
      <c r="C177" s="3" t="s">
        <v>43</v>
      </c>
      <c r="D177" s="14">
        <v>45641</v>
      </c>
      <c r="E177" s="4">
        <v>2024423.175</v>
      </c>
    </row>
    <row r="178" spans="1:5" ht="15.75" x14ac:dyDescent="0.2">
      <c r="A178" s="21" t="s">
        <v>80</v>
      </c>
      <c r="B178" s="22" t="s">
        <v>80</v>
      </c>
      <c r="C178" s="22" t="s">
        <v>81</v>
      </c>
      <c r="D178" s="23">
        <v>45641</v>
      </c>
      <c r="E178" s="24">
        <v>625543.8060000001</v>
      </c>
    </row>
    <row r="179" spans="1:5" ht="15.75" x14ac:dyDescent="0.2">
      <c r="A179" s="8" t="s">
        <v>112</v>
      </c>
      <c r="B179" s="3" t="s">
        <v>101</v>
      </c>
      <c r="C179" s="3" t="s">
        <v>102</v>
      </c>
      <c r="D179" s="14">
        <v>45641</v>
      </c>
      <c r="E179" s="4">
        <v>7741916.3280000007</v>
      </c>
    </row>
    <row r="180" spans="1:5" ht="15.75" x14ac:dyDescent="0.2">
      <c r="A180" s="21" t="s">
        <v>113</v>
      </c>
      <c r="B180" s="22" t="s">
        <v>103</v>
      </c>
      <c r="C180" s="22" t="s">
        <v>102</v>
      </c>
      <c r="D180" s="23">
        <v>45641</v>
      </c>
      <c r="E180" s="24">
        <v>6341195.5379999988</v>
      </c>
    </row>
    <row r="181" spans="1:5" ht="15.75" x14ac:dyDescent="0.2">
      <c r="A181" s="8">
        <v>10254</v>
      </c>
      <c r="B181" s="3" t="s">
        <v>32</v>
      </c>
      <c r="C181" s="3" t="s">
        <v>33</v>
      </c>
      <c r="D181" s="14">
        <v>45656</v>
      </c>
      <c r="E181" s="4">
        <v>1059504.4823400001</v>
      </c>
    </row>
    <row r="182" spans="1:5" ht="15.75" x14ac:dyDescent="0.2">
      <c r="A182" s="21">
        <v>10253</v>
      </c>
      <c r="B182" s="22" t="s">
        <v>34</v>
      </c>
      <c r="C182" s="22" t="s">
        <v>33</v>
      </c>
      <c r="D182" s="23">
        <v>45656</v>
      </c>
      <c r="E182" s="24">
        <v>735880.04879999987</v>
      </c>
    </row>
    <row r="183" spans="1:5" ht="15.75" x14ac:dyDescent="0.2">
      <c r="A183" s="8">
        <v>10219</v>
      </c>
      <c r="B183" s="3" t="s">
        <v>30</v>
      </c>
      <c r="C183" s="3" t="s">
        <v>31</v>
      </c>
      <c r="D183" s="14">
        <v>45671</v>
      </c>
      <c r="E183" s="4">
        <v>633953.40375000006</v>
      </c>
    </row>
    <row r="184" spans="1:5" ht="15.75" x14ac:dyDescent="0.2">
      <c r="A184" s="21" t="s">
        <v>37</v>
      </c>
      <c r="B184" s="22" t="s">
        <v>37</v>
      </c>
      <c r="C184" s="22" t="s">
        <v>38</v>
      </c>
      <c r="D184" s="23">
        <v>45671</v>
      </c>
      <c r="E184" s="24">
        <v>2012500</v>
      </c>
    </row>
    <row r="185" spans="1:5" ht="15.75" x14ac:dyDescent="0.2">
      <c r="A185" s="8">
        <v>10259</v>
      </c>
      <c r="B185" s="3" t="s">
        <v>42</v>
      </c>
      <c r="C185" s="3" t="s">
        <v>43</v>
      </c>
      <c r="D185" s="14">
        <v>45671</v>
      </c>
      <c r="E185" s="4">
        <v>1759812.25</v>
      </c>
    </row>
    <row r="186" spans="1:5" ht="15.75" x14ac:dyDescent="0.2">
      <c r="A186" s="21" t="s">
        <v>80</v>
      </c>
      <c r="B186" s="22" t="s">
        <v>80</v>
      </c>
      <c r="C186" s="22" t="s">
        <v>81</v>
      </c>
      <c r="D186" s="23">
        <v>45671</v>
      </c>
      <c r="E186" s="24">
        <v>1151773.1398</v>
      </c>
    </row>
    <row r="187" spans="1:5" ht="15.75" x14ac:dyDescent="0.2">
      <c r="A187" s="8" t="s">
        <v>112</v>
      </c>
      <c r="B187" s="3" t="s">
        <v>101</v>
      </c>
      <c r="C187" s="3" t="s">
        <v>102</v>
      </c>
      <c r="D187" s="14">
        <v>45671</v>
      </c>
      <c r="E187" s="4">
        <v>7741916.3280000007</v>
      </c>
    </row>
    <row r="188" spans="1:5" ht="15.75" x14ac:dyDescent="0.2">
      <c r="A188" s="21" t="s">
        <v>113</v>
      </c>
      <c r="B188" s="22" t="s">
        <v>103</v>
      </c>
      <c r="C188" s="22" t="s">
        <v>102</v>
      </c>
      <c r="D188" s="23">
        <v>45671</v>
      </c>
      <c r="E188" s="24">
        <v>6341195.5379999988</v>
      </c>
    </row>
    <row r="189" spans="1:5" ht="15.75" x14ac:dyDescent="0.2">
      <c r="A189" s="8">
        <v>10254</v>
      </c>
      <c r="B189" s="3" t="s">
        <v>32</v>
      </c>
      <c r="C189" s="3" t="s">
        <v>33</v>
      </c>
      <c r="D189" s="14">
        <v>45686</v>
      </c>
      <c r="E189" s="4">
        <v>1059504.4823400001</v>
      </c>
    </row>
    <row r="190" spans="1:5" ht="15.75" x14ac:dyDescent="0.2">
      <c r="A190" s="21">
        <v>10219</v>
      </c>
      <c r="B190" s="22" t="s">
        <v>30</v>
      </c>
      <c r="C190" s="22" t="s">
        <v>31</v>
      </c>
      <c r="D190" s="23">
        <v>45702</v>
      </c>
      <c r="E190" s="24">
        <v>633953.40375000006</v>
      </c>
    </row>
    <row r="191" spans="1:5" ht="15.75" x14ac:dyDescent="0.2">
      <c r="A191" s="8" t="s">
        <v>37</v>
      </c>
      <c r="B191" s="3" t="s">
        <v>37</v>
      </c>
      <c r="C191" s="3" t="s">
        <v>38</v>
      </c>
      <c r="D191" s="14">
        <v>45702</v>
      </c>
      <c r="E191" s="4">
        <v>2012500</v>
      </c>
    </row>
    <row r="192" spans="1:5" ht="15.75" x14ac:dyDescent="0.2">
      <c r="A192" s="21">
        <v>10259</v>
      </c>
      <c r="B192" s="22" t="s">
        <v>42</v>
      </c>
      <c r="C192" s="22" t="s">
        <v>43</v>
      </c>
      <c r="D192" s="23">
        <v>45702</v>
      </c>
      <c r="E192" s="24">
        <v>230536.84999999998</v>
      </c>
    </row>
    <row r="193" spans="1:5" ht="15.75" x14ac:dyDescent="0.2">
      <c r="A193" s="8" t="s">
        <v>80</v>
      </c>
      <c r="B193" s="3" t="s">
        <v>80</v>
      </c>
      <c r="C193" s="3" t="s">
        <v>81</v>
      </c>
      <c r="D193" s="14">
        <v>45702</v>
      </c>
      <c r="E193" s="4">
        <v>6429480.8377999999</v>
      </c>
    </row>
    <row r="194" spans="1:5" ht="15.75" x14ac:dyDescent="0.2">
      <c r="A194" s="21" t="s">
        <v>112</v>
      </c>
      <c r="B194" s="22" t="s">
        <v>101</v>
      </c>
      <c r="C194" s="22" t="s">
        <v>102</v>
      </c>
      <c r="D194" s="23">
        <v>45702</v>
      </c>
      <c r="E194" s="24">
        <v>7741916.3280000007</v>
      </c>
    </row>
    <row r="195" spans="1:5" ht="15.75" x14ac:dyDescent="0.2">
      <c r="A195" s="8" t="s">
        <v>113</v>
      </c>
      <c r="B195" s="3" t="s">
        <v>103</v>
      </c>
      <c r="C195" s="3" t="s">
        <v>102</v>
      </c>
      <c r="D195" s="14">
        <v>45702</v>
      </c>
      <c r="E195" s="4">
        <v>6341195.5379999988</v>
      </c>
    </row>
    <row r="196" spans="1:5" ht="15.75" x14ac:dyDescent="0.2">
      <c r="A196" s="21">
        <v>10254</v>
      </c>
      <c r="B196" s="22" t="s">
        <v>32</v>
      </c>
      <c r="C196" s="22" t="s">
        <v>33</v>
      </c>
      <c r="D196" s="23">
        <v>45717</v>
      </c>
      <c r="E196" s="24">
        <v>1059504.4823400001</v>
      </c>
    </row>
  </sheetData>
  <autoFilter ref="A2:E196" xr:uid="{7E912275-78A2-440F-B1B9-298EC3F76BF8}">
    <sortState xmlns:xlrd2="http://schemas.microsoft.com/office/spreadsheetml/2017/richdata2" ref="A3:E196">
      <sortCondition ref="D2:D196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8FAD3-61BF-4E27-8CB9-DC866D05C28C}">
  <dimension ref="A1:O34"/>
  <sheetViews>
    <sheetView workbookViewId="0">
      <selection activeCell="H2" sqref="H2"/>
    </sheetView>
  </sheetViews>
  <sheetFormatPr defaultRowHeight="14.25" x14ac:dyDescent="0.2"/>
  <cols>
    <col min="1" max="1" width="44.375" style="34" bestFit="1" customWidth="1"/>
    <col min="2" max="2" width="40.875" style="27" bestFit="1" customWidth="1"/>
    <col min="3" max="3" width="18.5" style="27" bestFit="1" customWidth="1"/>
    <col min="4" max="4" width="14" style="27" bestFit="1" customWidth="1"/>
    <col min="5" max="5" width="21.5" style="27" bestFit="1" customWidth="1"/>
    <col min="6" max="6" width="15" style="27" bestFit="1" customWidth="1"/>
    <col min="7" max="7" width="25.125" style="27" bestFit="1" customWidth="1"/>
    <col min="8" max="9" width="14" style="27" bestFit="1" customWidth="1"/>
    <col min="10" max="10" width="14" style="27" customWidth="1"/>
    <col min="11" max="14" width="14" style="27" bestFit="1" customWidth="1"/>
    <col min="15" max="15" width="13" style="27" bestFit="1" customWidth="1"/>
    <col min="16" max="16384" width="9" style="27"/>
  </cols>
  <sheetData>
    <row r="1" spans="1:15" ht="17.25" x14ac:dyDescent="0.2">
      <c r="A1" s="7" t="s">
        <v>163</v>
      </c>
      <c r="B1" s="7" t="s">
        <v>143</v>
      </c>
      <c r="C1" s="7" t="s">
        <v>144</v>
      </c>
      <c r="D1" s="7" t="s">
        <v>145</v>
      </c>
      <c r="E1" s="7" t="s">
        <v>146</v>
      </c>
      <c r="F1" s="7" t="s">
        <v>147</v>
      </c>
      <c r="G1" s="7" t="s">
        <v>148</v>
      </c>
      <c r="H1" s="7" t="s">
        <v>149</v>
      </c>
      <c r="I1" s="7" t="s">
        <v>150</v>
      </c>
      <c r="J1" s="7" t="s">
        <v>151</v>
      </c>
      <c r="K1" s="7" t="s">
        <v>152</v>
      </c>
      <c r="L1" s="7" t="s">
        <v>153</v>
      </c>
      <c r="M1" s="7" t="s">
        <v>154</v>
      </c>
      <c r="N1" s="7" t="s">
        <v>155</v>
      </c>
      <c r="O1" s="7" t="s">
        <v>156</v>
      </c>
    </row>
    <row r="2" spans="1:15" ht="15.75" x14ac:dyDescent="0.2">
      <c r="A2" s="3" t="s">
        <v>142</v>
      </c>
      <c r="B2" s="4">
        <v>2963724.4622746664</v>
      </c>
      <c r="C2" s="4">
        <v>18707898.471229523</v>
      </c>
      <c r="D2" s="4">
        <v>22802177.552118402</v>
      </c>
      <c r="E2" s="4">
        <v>28351918.111519776</v>
      </c>
      <c r="F2" s="4">
        <v>24600594.269090906</v>
      </c>
      <c r="G2" s="4">
        <v>30383143.967451837</v>
      </c>
      <c r="H2" s="4">
        <v>22078447.01717351</v>
      </c>
      <c r="I2" s="4">
        <v>26753634.433728352</v>
      </c>
      <c r="J2" s="4">
        <v>21457313.237544201</v>
      </c>
      <c r="K2" s="4">
        <v>26032545.831370004</v>
      </c>
      <c r="L2" s="4">
        <v>22709391.781889997</v>
      </c>
      <c r="M2" s="4">
        <v>20700655.141890001</v>
      </c>
      <c r="N2" s="4">
        <v>23389582.95755</v>
      </c>
      <c r="O2" s="4">
        <v>1059504.4823400001</v>
      </c>
    </row>
    <row r="3" spans="1:15" ht="15.75" x14ac:dyDescent="0.2">
      <c r="A3" s="22" t="s">
        <v>157</v>
      </c>
      <c r="B3" s="24">
        <v>-715879.46</v>
      </c>
      <c r="C3" s="24">
        <v>-823913.04</v>
      </c>
      <c r="D3" s="24">
        <v>-310073.2</v>
      </c>
      <c r="E3" s="24">
        <v>-829518</v>
      </c>
      <c r="F3" s="24">
        <v>-524514.6</v>
      </c>
      <c r="G3" s="24"/>
      <c r="H3" s="24"/>
      <c r="I3" s="24"/>
      <c r="J3" s="24"/>
      <c r="K3" s="24"/>
      <c r="L3" s="24"/>
      <c r="M3" s="24"/>
      <c r="N3" s="24"/>
      <c r="O3" s="24"/>
    </row>
    <row r="4" spans="1:15" ht="15.75" x14ac:dyDescent="0.2">
      <c r="A4" s="3" t="s">
        <v>158</v>
      </c>
      <c r="B4" s="4">
        <v>-1031305</v>
      </c>
      <c r="C4" s="4">
        <v>-1257528.02</v>
      </c>
      <c r="D4" s="4">
        <v>-800205</v>
      </c>
      <c r="E4" s="4">
        <v>-536714</v>
      </c>
      <c r="F4" s="4">
        <v>-459253</v>
      </c>
      <c r="G4" s="4"/>
      <c r="H4" s="4"/>
      <c r="I4" s="4"/>
      <c r="J4" s="4"/>
      <c r="K4" s="4"/>
      <c r="L4" s="4"/>
      <c r="M4" s="4"/>
      <c r="N4" s="4"/>
      <c r="O4" s="4"/>
    </row>
    <row r="5" spans="1:15" ht="15.75" x14ac:dyDescent="0.2">
      <c r="A5" s="22" t="s">
        <v>159</v>
      </c>
      <c r="B5" s="24">
        <v>-3500000</v>
      </c>
      <c r="C5" s="24">
        <v>-3500000</v>
      </c>
      <c r="D5" s="24">
        <v>-3500000</v>
      </c>
      <c r="E5" s="24">
        <v>-3500000</v>
      </c>
      <c r="F5" s="24">
        <v>-3500000</v>
      </c>
      <c r="G5" s="24">
        <v>-3500000</v>
      </c>
      <c r="H5" s="24"/>
      <c r="I5" s="24"/>
      <c r="J5" s="24"/>
      <c r="K5" s="24"/>
      <c r="L5" s="24"/>
      <c r="M5" s="24"/>
      <c r="N5" s="24"/>
      <c r="O5" s="24"/>
    </row>
    <row r="6" spans="1:15" ht="15.75" x14ac:dyDescent="0.2">
      <c r="A6" s="3" t="s">
        <v>160</v>
      </c>
      <c r="B6" s="4">
        <v>-110000</v>
      </c>
      <c r="C6" s="4">
        <v>-128500</v>
      </c>
      <c r="D6" s="4">
        <v>-167500</v>
      </c>
      <c r="E6" s="4">
        <v>-207080</v>
      </c>
      <c r="F6" s="4">
        <f>-361080-488136</f>
        <v>-849216</v>
      </c>
      <c r="G6" s="4">
        <f>-115000-520035</f>
        <v>-635035</v>
      </c>
      <c r="H6" s="4"/>
      <c r="I6" s="4"/>
      <c r="J6" s="4"/>
      <c r="K6" s="4"/>
      <c r="L6" s="4"/>
      <c r="M6" s="4"/>
      <c r="N6" s="4"/>
      <c r="O6" s="4"/>
    </row>
    <row r="7" spans="1:15" ht="15.75" x14ac:dyDescent="0.2">
      <c r="A7" s="22" t="s">
        <v>161</v>
      </c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</row>
    <row r="8" spans="1:15" ht="15.75" x14ac:dyDescent="0.2">
      <c r="A8" s="3" t="s">
        <v>164</v>
      </c>
      <c r="B8" s="4">
        <v>-1500000</v>
      </c>
      <c r="C8" s="4">
        <v>-1500000</v>
      </c>
      <c r="D8" s="4">
        <v>-1500000</v>
      </c>
      <c r="E8" s="4">
        <v>-1500000</v>
      </c>
      <c r="F8" s="4">
        <v>-1500000</v>
      </c>
      <c r="G8" s="4">
        <v>-1500000</v>
      </c>
      <c r="H8" s="4"/>
      <c r="I8" s="4"/>
      <c r="J8" s="4"/>
      <c r="K8" s="4"/>
      <c r="L8" s="4"/>
      <c r="M8" s="4"/>
      <c r="N8" s="4"/>
      <c r="O8" s="4"/>
    </row>
    <row r="9" spans="1:15" ht="15.75" x14ac:dyDescent="0.2">
      <c r="A9" s="22" t="s">
        <v>165</v>
      </c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</row>
    <row r="10" spans="1:15" ht="17.25" x14ac:dyDescent="0.2">
      <c r="A10" s="7" t="s">
        <v>162</v>
      </c>
      <c r="B10" s="25">
        <f>SUM(B2:B9)</f>
        <v>-3893459.9977253336</v>
      </c>
      <c r="C10" s="25">
        <f t="shared" ref="C10:G10" si="0">SUM(C2:C9)</f>
        <v>11497957.411229525</v>
      </c>
      <c r="D10" s="25">
        <f t="shared" si="0"/>
        <v>16524399.352118403</v>
      </c>
      <c r="E10" s="25">
        <f t="shared" si="0"/>
        <v>21778606.111519776</v>
      </c>
      <c r="F10" s="25">
        <f t="shared" si="0"/>
        <v>17767610.669090904</v>
      </c>
      <c r="G10" s="25">
        <f t="shared" si="0"/>
        <v>24748108.967451837</v>
      </c>
      <c r="H10" s="25"/>
      <c r="I10" s="25"/>
      <c r="J10" s="25"/>
      <c r="K10" s="25"/>
      <c r="L10" s="25"/>
      <c r="M10" s="25"/>
      <c r="N10" s="25"/>
      <c r="O10" s="25"/>
    </row>
    <row r="17" spans="1:7" ht="15" x14ac:dyDescent="0.25">
      <c r="A17" s="206" t="s">
        <v>180</v>
      </c>
      <c r="B17" s="206"/>
      <c r="C17" s="206"/>
      <c r="D17" s="206"/>
      <c r="E17" s="206"/>
      <c r="F17" s="206"/>
      <c r="G17" s="206"/>
    </row>
    <row r="18" spans="1:7" ht="18.75" x14ac:dyDescent="0.2">
      <c r="A18" s="26" t="s">
        <v>1</v>
      </c>
      <c r="B18" s="26" t="s">
        <v>166</v>
      </c>
      <c r="C18" s="26" t="s">
        <v>167</v>
      </c>
      <c r="D18" s="26" t="s">
        <v>168</v>
      </c>
      <c r="E18" s="26" t="s">
        <v>169</v>
      </c>
      <c r="F18" s="26" t="s">
        <v>170</v>
      </c>
      <c r="G18" s="26" t="s">
        <v>171</v>
      </c>
    </row>
    <row r="19" spans="1:7" ht="18.75" x14ac:dyDescent="0.2">
      <c r="A19" s="28" t="s">
        <v>172</v>
      </c>
      <c r="B19" s="28" t="s">
        <v>33</v>
      </c>
      <c r="C19" s="29">
        <v>12472637.42</v>
      </c>
      <c r="D19" s="30">
        <v>0.4</v>
      </c>
      <c r="E19" s="31">
        <f>C19*D19</f>
        <v>4989054.9680000003</v>
      </c>
      <c r="F19" s="32">
        <v>45144</v>
      </c>
      <c r="G19" s="33">
        <v>10</v>
      </c>
    </row>
    <row r="20" spans="1:7" ht="18.75" x14ac:dyDescent="0.2">
      <c r="A20" s="28" t="s">
        <v>173</v>
      </c>
      <c r="B20" s="28" t="s">
        <v>33</v>
      </c>
      <c r="C20" s="29">
        <v>12920786.369999999</v>
      </c>
      <c r="D20" s="30">
        <v>0.2</v>
      </c>
      <c r="E20" s="31">
        <f>C20*D20</f>
        <v>2584157.2740000002</v>
      </c>
      <c r="F20" s="32">
        <v>45153</v>
      </c>
      <c r="G20" s="33">
        <v>10</v>
      </c>
    </row>
    <row r="21" spans="1:7" ht="18.75" x14ac:dyDescent="0.2">
      <c r="A21" s="35" t="s">
        <v>186</v>
      </c>
      <c r="B21" s="28" t="s">
        <v>24</v>
      </c>
      <c r="C21" s="29">
        <v>55817293</v>
      </c>
      <c r="D21" s="30">
        <v>0.2</v>
      </c>
      <c r="E21" s="31">
        <f>C21*D21</f>
        <v>11163458.600000001</v>
      </c>
      <c r="F21" s="32">
        <v>45176</v>
      </c>
      <c r="G21" s="33">
        <v>7</v>
      </c>
    </row>
    <row r="22" spans="1:7" ht="18.75" x14ac:dyDescent="0.2">
      <c r="A22" s="28" t="s">
        <v>61</v>
      </c>
      <c r="B22" s="28" t="s">
        <v>174</v>
      </c>
      <c r="C22" s="29">
        <v>10850000</v>
      </c>
      <c r="D22" s="30">
        <v>0.25</v>
      </c>
      <c r="E22" s="31">
        <f>D22*C22</f>
        <v>2712500</v>
      </c>
      <c r="F22" s="32">
        <v>45179</v>
      </c>
      <c r="G22" s="33">
        <v>7</v>
      </c>
    </row>
    <row r="23" spans="1:7" ht="18.75" x14ac:dyDescent="0.2">
      <c r="A23" s="28" t="s">
        <v>176</v>
      </c>
      <c r="B23" s="28" t="s">
        <v>175</v>
      </c>
      <c r="C23" s="29">
        <v>28994056</v>
      </c>
      <c r="D23" s="30">
        <v>0.1</v>
      </c>
      <c r="E23" s="31">
        <f>D23*C23</f>
        <v>2899405.6</v>
      </c>
      <c r="F23" s="32">
        <v>45179</v>
      </c>
      <c r="G23" s="33">
        <v>21</v>
      </c>
    </row>
    <row r="24" spans="1:7" ht="18.75" x14ac:dyDescent="0.2">
      <c r="A24" s="28" t="s">
        <v>177</v>
      </c>
      <c r="B24" s="28" t="s">
        <v>175</v>
      </c>
      <c r="C24" s="29">
        <v>54907208.5</v>
      </c>
      <c r="D24" s="30">
        <v>0.1</v>
      </c>
      <c r="E24" s="31">
        <f t="shared" ref="E24:E26" si="1">D24*C24</f>
        <v>5490720.8500000006</v>
      </c>
      <c r="F24" s="32">
        <v>45301</v>
      </c>
      <c r="G24" s="33">
        <v>21</v>
      </c>
    </row>
    <row r="25" spans="1:7" ht="18.75" x14ac:dyDescent="0.2">
      <c r="A25" s="28" t="s">
        <v>178</v>
      </c>
      <c r="B25" s="28" t="s">
        <v>175</v>
      </c>
      <c r="C25" s="29">
        <v>44973017.619999997</v>
      </c>
      <c r="D25" s="30">
        <v>0.1</v>
      </c>
      <c r="E25" s="31">
        <f t="shared" si="1"/>
        <v>4497301.7620000001</v>
      </c>
      <c r="F25" s="32">
        <v>45301</v>
      </c>
      <c r="G25" s="33">
        <v>21</v>
      </c>
    </row>
    <row r="26" spans="1:7" ht="18.75" x14ac:dyDescent="0.2">
      <c r="A26" s="28" t="s">
        <v>179</v>
      </c>
      <c r="B26" s="28"/>
      <c r="C26" s="29">
        <v>150000000</v>
      </c>
      <c r="D26" s="30">
        <v>0.1</v>
      </c>
      <c r="E26" s="31">
        <f t="shared" si="1"/>
        <v>15000000</v>
      </c>
      <c r="F26" s="32"/>
      <c r="G26" s="33"/>
    </row>
    <row r="29" spans="1:7" ht="15" x14ac:dyDescent="0.25">
      <c r="A29" s="206" t="s">
        <v>181</v>
      </c>
      <c r="B29" s="206"/>
      <c r="C29" s="206"/>
      <c r="D29" s="206"/>
      <c r="E29" s="206"/>
      <c r="F29" s="206"/>
      <c r="G29" s="206"/>
    </row>
    <row r="30" spans="1:7" ht="18.75" x14ac:dyDescent="0.2">
      <c r="A30" s="26" t="s">
        <v>1</v>
      </c>
      <c r="B30" s="26" t="s">
        <v>166</v>
      </c>
      <c r="C30" s="26" t="s">
        <v>167</v>
      </c>
      <c r="D30" s="26" t="s">
        <v>168</v>
      </c>
      <c r="E30" s="26" t="s">
        <v>169</v>
      </c>
      <c r="F30" s="26" t="s">
        <v>170</v>
      </c>
      <c r="G30" s="26" t="s">
        <v>171</v>
      </c>
    </row>
    <row r="31" spans="1:7" ht="18.75" x14ac:dyDescent="0.2">
      <c r="A31" s="28" t="s">
        <v>182</v>
      </c>
      <c r="B31" s="28" t="s">
        <v>183</v>
      </c>
      <c r="C31" s="29">
        <v>3905000</v>
      </c>
      <c r="D31" s="30">
        <v>0.1</v>
      </c>
      <c r="E31" s="31">
        <f>D31*C31</f>
        <v>390500</v>
      </c>
      <c r="F31" s="32">
        <v>45243</v>
      </c>
      <c r="G31" s="33">
        <v>7</v>
      </c>
    </row>
    <row r="32" spans="1:7" ht="18.75" x14ac:dyDescent="0.2">
      <c r="A32" s="28" t="s">
        <v>182</v>
      </c>
      <c r="B32" s="28" t="s">
        <v>183</v>
      </c>
      <c r="C32" s="29">
        <v>3905000</v>
      </c>
      <c r="D32" s="30">
        <v>0.4</v>
      </c>
      <c r="E32" s="31">
        <f>D32*C32</f>
        <v>1562000</v>
      </c>
      <c r="F32" s="32">
        <v>45244</v>
      </c>
      <c r="G32" s="33">
        <v>7</v>
      </c>
    </row>
    <row r="33" spans="1:7" ht="18.75" x14ac:dyDescent="0.2">
      <c r="A33" s="28" t="s">
        <v>184</v>
      </c>
      <c r="B33" s="28" t="s">
        <v>185</v>
      </c>
      <c r="C33" s="29">
        <v>7864143</v>
      </c>
      <c r="D33" s="30">
        <v>0.2</v>
      </c>
      <c r="E33" s="31">
        <f>D33*C33</f>
        <v>1572828.6</v>
      </c>
      <c r="F33" s="32">
        <v>44663</v>
      </c>
      <c r="G33" s="33">
        <v>21</v>
      </c>
    </row>
    <row r="34" spans="1:7" ht="18.75" x14ac:dyDescent="0.2">
      <c r="A34" s="28" t="s">
        <v>44</v>
      </c>
      <c r="B34" s="28" t="s">
        <v>17</v>
      </c>
      <c r="C34" s="29">
        <v>19629500</v>
      </c>
      <c r="D34" s="30">
        <v>0.5</v>
      </c>
      <c r="E34" s="31">
        <f>1128696.25+658266.25</f>
        <v>1786962.5</v>
      </c>
      <c r="F34" s="32"/>
      <c r="G34" s="33"/>
    </row>
  </sheetData>
  <mergeCells count="2">
    <mergeCell ref="A17:G17"/>
    <mergeCell ref="A29:G29"/>
  </mergeCells>
  <phoneticPr fontId="5" type="noConversion"/>
  <hyperlinks>
    <hyperlink ref="A19" r:id="rId1" xr:uid="{D5770A51-B26D-408B-B78E-ACA483736686}"/>
    <hyperlink ref="A22" r:id="rId2" xr:uid="{A78218CE-6CDC-4143-8973-E0C2774661FB}"/>
    <hyperlink ref="A20" r:id="rId3" xr:uid="{8CA0EBB7-AF6B-4743-8D99-DCB81DCAF3F5}"/>
    <hyperlink ref="A23" r:id="rId4" display=" Red Sea Project" xr:uid="{57D64D14-B181-4FCF-9331-6C6D2F30B98B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36F94-4EFD-41B4-B773-264517334E39}">
  <dimension ref="B3:L7"/>
  <sheetViews>
    <sheetView workbookViewId="0">
      <selection activeCell="B5" sqref="B5:B7"/>
    </sheetView>
  </sheetViews>
  <sheetFormatPr defaultRowHeight="14.25" x14ac:dyDescent="0.2"/>
  <cols>
    <col min="1" max="5" width="22.875" bestFit="1" customWidth="1"/>
    <col min="6" max="6" width="10.875" bestFit="1" customWidth="1"/>
    <col min="7" max="10" width="12.625" bestFit="1" customWidth="1"/>
    <col min="11" max="11" width="10.875" bestFit="1" customWidth="1"/>
    <col min="12" max="12" width="11.375" bestFit="1" customWidth="1"/>
  </cols>
  <sheetData>
    <row r="3" spans="2:12" x14ac:dyDescent="0.2">
      <c r="B3" s="65" t="s">
        <v>0</v>
      </c>
      <c r="C3" s="65" t="s">
        <v>105</v>
      </c>
      <c r="D3" s="65" t="s">
        <v>106</v>
      </c>
      <c r="E3" s="65" t="s">
        <v>107</v>
      </c>
    </row>
    <row r="4" spans="2:12" x14ac:dyDescent="0.2">
      <c r="B4" s="10">
        <v>10077</v>
      </c>
      <c r="F4" s="10" t="s">
        <v>199</v>
      </c>
      <c r="G4" s="10">
        <v>10265</v>
      </c>
      <c r="K4" s="10" t="s">
        <v>200</v>
      </c>
      <c r="L4" s="10" t="s">
        <v>198</v>
      </c>
    </row>
    <row r="5" spans="2:12" x14ac:dyDescent="0.2">
      <c r="B5" s="66">
        <v>122724.67</v>
      </c>
      <c r="C5" s="66">
        <v>153895.20000000001</v>
      </c>
      <c r="D5" s="66">
        <v>190500.6</v>
      </c>
      <c r="E5" s="66">
        <v>276619.86</v>
      </c>
      <c r="G5" s="66">
        <v>2248650.9</v>
      </c>
      <c r="H5" s="66">
        <v>4497301.8</v>
      </c>
      <c r="I5" s="66">
        <v>6745952.7000000002</v>
      </c>
      <c r="J5" s="66">
        <v>8994603.5999999996</v>
      </c>
    </row>
    <row r="6" spans="2:12" x14ac:dyDescent="0.2">
      <c r="B6" s="66">
        <v>24544.934000000001</v>
      </c>
      <c r="C6" s="66">
        <v>30779.040000000005</v>
      </c>
      <c r="D6" s="66">
        <v>38100.120000000003</v>
      </c>
      <c r="E6" s="66">
        <v>55323.972000000002</v>
      </c>
      <c r="G6" s="66">
        <v>674595.2699999999</v>
      </c>
      <c r="H6" s="66">
        <v>1349190.5399999998</v>
      </c>
      <c r="I6" s="66">
        <v>2023785.81</v>
      </c>
      <c r="J6" s="66">
        <v>2698381.0799999996</v>
      </c>
    </row>
    <row r="7" spans="2:12" x14ac:dyDescent="0.2">
      <c r="B7" s="66">
        <v>12272.467000000001</v>
      </c>
      <c r="C7" s="66">
        <v>15389.520000000002</v>
      </c>
      <c r="D7" s="66">
        <v>19050.060000000001</v>
      </c>
      <c r="E7" s="66">
        <v>27661.986000000001</v>
      </c>
      <c r="G7" s="66">
        <v>224865.09</v>
      </c>
      <c r="H7" s="66">
        <v>449730.18</v>
      </c>
      <c r="I7" s="66">
        <v>674595.27</v>
      </c>
      <c r="J7" s="66">
        <v>899460.36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09F13-93CC-40E9-91C9-0FD664F29CA2}">
  <dimension ref="B2:T100"/>
  <sheetViews>
    <sheetView workbookViewId="0">
      <selection activeCell="F14" sqref="F14"/>
    </sheetView>
  </sheetViews>
  <sheetFormatPr defaultRowHeight="14.25" x14ac:dyDescent="0.2"/>
  <cols>
    <col min="2" max="2" width="8.625" bestFit="1" customWidth="1"/>
    <col min="3" max="3" width="14.125" bestFit="1" customWidth="1"/>
    <col min="4" max="5" width="19" bestFit="1" customWidth="1"/>
    <col min="6" max="7" width="13" bestFit="1" customWidth="1"/>
    <col min="8" max="8" width="12.625" bestFit="1" customWidth="1"/>
    <col min="9" max="9" width="14" bestFit="1" customWidth="1"/>
    <col min="10" max="10" width="13" bestFit="1" customWidth="1"/>
    <col min="11" max="12" width="14" bestFit="1" customWidth="1"/>
    <col min="13" max="13" width="14.75" bestFit="1" customWidth="1"/>
    <col min="14" max="14" width="14" bestFit="1" customWidth="1"/>
  </cols>
  <sheetData>
    <row r="2" spans="2:20" ht="51.75" x14ac:dyDescent="0.2">
      <c r="B2" s="47" t="s">
        <v>0</v>
      </c>
      <c r="C2" s="48" t="s">
        <v>1</v>
      </c>
      <c r="D2" s="48" t="s">
        <v>2</v>
      </c>
      <c r="E2" s="48" t="s">
        <v>3</v>
      </c>
      <c r="F2" s="48" t="s">
        <v>105</v>
      </c>
      <c r="G2" s="48" t="s">
        <v>106</v>
      </c>
      <c r="H2" s="48" t="s">
        <v>107</v>
      </c>
      <c r="I2" s="48" t="s">
        <v>108</v>
      </c>
      <c r="J2" s="48" t="s">
        <v>188</v>
      </c>
      <c r="K2" s="48" t="s">
        <v>190</v>
      </c>
      <c r="L2" s="48" t="s">
        <v>191</v>
      </c>
      <c r="M2" s="48" t="s">
        <v>189</v>
      </c>
    </row>
    <row r="3" spans="2:20" ht="15.75" x14ac:dyDescent="0.2">
      <c r="B3" s="49">
        <v>10077</v>
      </c>
      <c r="C3" s="50" t="s">
        <v>5</v>
      </c>
      <c r="D3" s="50" t="s">
        <v>6</v>
      </c>
      <c r="E3" s="50" t="s">
        <v>7</v>
      </c>
      <c r="F3" s="51">
        <v>190500.6</v>
      </c>
      <c r="G3" s="51">
        <v>38100.120000000003</v>
      </c>
      <c r="H3" s="51">
        <v>19050.060000000001</v>
      </c>
      <c r="I3" s="51">
        <v>26670.083999999999</v>
      </c>
      <c r="J3" s="51">
        <v>160020.50400000002</v>
      </c>
      <c r="K3" s="52">
        <v>45292</v>
      </c>
      <c r="L3" s="52">
        <v>45322</v>
      </c>
      <c r="M3" s="53">
        <v>45329</v>
      </c>
      <c r="R3" t="s">
        <v>192</v>
      </c>
      <c r="S3" t="s">
        <v>193</v>
      </c>
    </row>
    <row r="4" spans="2:20" ht="15.75" x14ac:dyDescent="0.25">
      <c r="B4" s="56">
        <v>10077</v>
      </c>
      <c r="C4" s="57" t="s">
        <v>5</v>
      </c>
      <c r="D4" s="57" t="s">
        <v>6</v>
      </c>
      <c r="E4" s="57" t="s">
        <v>7</v>
      </c>
      <c r="F4" s="61">
        <v>122724.67</v>
      </c>
      <c r="G4" s="61">
        <v>24544.934000000001</v>
      </c>
      <c r="H4" s="61">
        <v>12272.467000000001</v>
      </c>
      <c r="I4" s="61">
        <v>17181.453799999999</v>
      </c>
      <c r="J4" s="61">
        <v>103088.7228</v>
      </c>
      <c r="K4" s="52">
        <v>45323</v>
      </c>
      <c r="L4" s="52">
        <v>45351</v>
      </c>
      <c r="M4" s="53">
        <v>45358</v>
      </c>
      <c r="R4" t="s">
        <v>194</v>
      </c>
    </row>
    <row r="5" spans="2:20" ht="15.75" x14ac:dyDescent="0.2">
      <c r="B5" s="49">
        <v>10077</v>
      </c>
      <c r="C5" s="50" t="s">
        <v>5</v>
      </c>
      <c r="D5" s="50" t="s">
        <v>6</v>
      </c>
      <c r="E5" s="50" t="s">
        <v>7</v>
      </c>
      <c r="F5" s="51">
        <v>276619.86</v>
      </c>
      <c r="G5" s="51">
        <v>55323.972000000002</v>
      </c>
      <c r="H5" s="51">
        <v>27661.986000000001</v>
      </c>
      <c r="I5" s="51">
        <v>38726.780399999996</v>
      </c>
      <c r="J5" s="51">
        <v>232360.68239999996</v>
      </c>
      <c r="K5" s="52">
        <v>45352</v>
      </c>
      <c r="L5" s="52">
        <v>45382</v>
      </c>
      <c r="M5" s="53">
        <v>45389</v>
      </c>
      <c r="R5" t="s">
        <v>195</v>
      </c>
      <c r="S5" t="s">
        <v>193</v>
      </c>
    </row>
    <row r="6" spans="2:20" ht="15.75" x14ac:dyDescent="0.25">
      <c r="B6" s="56">
        <v>10077</v>
      </c>
      <c r="C6" s="57" t="s">
        <v>5</v>
      </c>
      <c r="D6" s="57" t="s">
        <v>6</v>
      </c>
      <c r="E6" s="57" t="s">
        <v>7</v>
      </c>
      <c r="F6" s="61">
        <v>190500.6</v>
      </c>
      <c r="G6" s="61">
        <v>38100.120000000003</v>
      </c>
      <c r="H6" s="61">
        <v>19050.060000000001</v>
      </c>
      <c r="I6" s="61">
        <v>26670.083999999999</v>
      </c>
      <c r="J6" s="61">
        <v>160020.50400000002</v>
      </c>
      <c r="K6" s="52">
        <v>45383</v>
      </c>
      <c r="L6" s="52">
        <v>45412</v>
      </c>
      <c r="M6" s="53">
        <v>45419</v>
      </c>
      <c r="R6" t="s">
        <v>196</v>
      </c>
    </row>
    <row r="7" spans="2:20" ht="15.75" x14ac:dyDescent="0.2">
      <c r="B7" s="49">
        <v>10077</v>
      </c>
      <c r="C7" s="50" t="s">
        <v>5</v>
      </c>
      <c r="D7" s="50" t="s">
        <v>6</v>
      </c>
      <c r="E7" s="50" t="s">
        <v>7</v>
      </c>
      <c r="F7" s="51">
        <v>153895.20000000001</v>
      </c>
      <c r="G7" s="51">
        <v>30779.040000000005</v>
      </c>
      <c r="H7" s="51">
        <v>15389.520000000002</v>
      </c>
      <c r="I7" s="51">
        <v>21545.328000000001</v>
      </c>
      <c r="J7" s="51">
        <v>129271.96799999999</v>
      </c>
      <c r="K7" s="52">
        <v>45413</v>
      </c>
      <c r="L7" s="52">
        <v>45443</v>
      </c>
      <c r="M7" s="53">
        <v>45450</v>
      </c>
      <c r="R7" t="s">
        <v>197</v>
      </c>
      <c r="S7" t="s">
        <v>193</v>
      </c>
    </row>
    <row r="8" spans="2:20" ht="15.75" x14ac:dyDescent="0.25">
      <c r="B8" s="56">
        <v>10077</v>
      </c>
      <c r="C8" s="57" t="s">
        <v>5</v>
      </c>
      <c r="D8" s="57" t="s">
        <v>6</v>
      </c>
      <c r="E8" s="57" t="s">
        <v>7</v>
      </c>
      <c r="F8" s="61">
        <v>190500.6</v>
      </c>
      <c r="G8" s="61">
        <v>38100.120000000003</v>
      </c>
      <c r="H8" s="61">
        <v>19050.060000000001</v>
      </c>
      <c r="I8" s="61">
        <v>26670.083999999999</v>
      </c>
      <c r="J8" s="61">
        <v>160020.50400000002</v>
      </c>
      <c r="K8" s="52">
        <v>45444</v>
      </c>
      <c r="L8" s="52">
        <v>45473</v>
      </c>
      <c r="M8" s="53">
        <v>45480</v>
      </c>
    </row>
    <row r="9" spans="2:20" ht="15.75" x14ac:dyDescent="0.2">
      <c r="B9" s="54">
        <v>10265</v>
      </c>
      <c r="C9" s="55" t="s">
        <v>103</v>
      </c>
      <c r="D9" s="55" t="s">
        <v>102</v>
      </c>
      <c r="E9" s="55"/>
      <c r="F9" s="58">
        <v>2248650.9</v>
      </c>
      <c r="G9" s="58">
        <v>674595.2699999999</v>
      </c>
      <c r="H9" s="58">
        <v>224865.09</v>
      </c>
      <c r="I9" s="58">
        <v>236108.34449999998</v>
      </c>
      <c r="J9" s="58">
        <v>1585298.8844999997</v>
      </c>
      <c r="K9" s="59">
        <v>45474</v>
      </c>
      <c r="L9" s="59">
        <v>45504</v>
      </c>
      <c r="M9" s="60">
        <v>45534</v>
      </c>
      <c r="S9" t="s">
        <v>193</v>
      </c>
    </row>
    <row r="10" spans="2:20" ht="15.75" x14ac:dyDescent="0.25">
      <c r="B10" s="62">
        <v>10265</v>
      </c>
      <c r="C10" s="63" t="s">
        <v>103</v>
      </c>
      <c r="D10" s="63" t="s">
        <v>102</v>
      </c>
      <c r="E10" s="63"/>
      <c r="F10" s="64">
        <v>4497301.8</v>
      </c>
      <c r="G10" s="64">
        <v>1349190.5399999998</v>
      </c>
      <c r="H10" s="64">
        <v>449730.18</v>
      </c>
      <c r="I10" s="64">
        <v>472216.68899999995</v>
      </c>
      <c r="J10" s="64">
        <v>3170597.7689999994</v>
      </c>
      <c r="K10" s="59">
        <v>45505</v>
      </c>
      <c r="L10" s="59">
        <v>45535</v>
      </c>
      <c r="M10" s="60">
        <v>45565</v>
      </c>
    </row>
    <row r="11" spans="2:20" ht="15.75" x14ac:dyDescent="0.2">
      <c r="B11" s="54">
        <v>10265</v>
      </c>
      <c r="C11" s="55" t="s">
        <v>103</v>
      </c>
      <c r="D11" s="55" t="s">
        <v>102</v>
      </c>
      <c r="E11" s="55"/>
      <c r="F11" s="58">
        <v>6745952.7000000002</v>
      </c>
      <c r="G11" s="58">
        <v>2023785.81</v>
      </c>
      <c r="H11" s="58">
        <v>674595.27</v>
      </c>
      <c r="I11" s="58">
        <v>708325.03350000002</v>
      </c>
      <c r="J11" s="58">
        <v>4755896.6535000009</v>
      </c>
      <c r="K11" s="59">
        <v>45536</v>
      </c>
      <c r="L11" s="59">
        <v>45565</v>
      </c>
      <c r="M11" s="60">
        <v>45595</v>
      </c>
    </row>
    <row r="12" spans="2:20" ht="15.75" x14ac:dyDescent="0.25">
      <c r="B12" s="62">
        <v>10265</v>
      </c>
      <c r="C12" s="63" t="s">
        <v>103</v>
      </c>
      <c r="D12" s="63" t="s">
        <v>102</v>
      </c>
      <c r="E12" s="63"/>
      <c r="F12" s="64">
        <v>8994603.5999999996</v>
      </c>
      <c r="G12" s="64">
        <v>2698381.0799999996</v>
      </c>
      <c r="H12" s="64">
        <v>899460.36</v>
      </c>
      <c r="I12" s="64">
        <v>944433.37799999991</v>
      </c>
      <c r="J12" s="64">
        <v>6341195.5379999988</v>
      </c>
      <c r="K12" s="59">
        <v>45566</v>
      </c>
      <c r="L12" s="59">
        <v>45596</v>
      </c>
      <c r="M12" s="60">
        <v>45626</v>
      </c>
      <c r="P12">
        <v>190500.6</v>
      </c>
      <c r="Q12">
        <v>38100.120000000003</v>
      </c>
      <c r="R12">
        <v>19050.060000000001</v>
      </c>
      <c r="S12">
        <v>26670.083999999999</v>
      </c>
      <c r="T12">
        <v>160020.50400000002</v>
      </c>
    </row>
    <row r="13" spans="2:20" ht="15.75" x14ac:dyDescent="0.2">
      <c r="B13" s="54">
        <v>10265</v>
      </c>
      <c r="C13" s="55" t="s">
        <v>103</v>
      </c>
      <c r="D13" s="55" t="s">
        <v>102</v>
      </c>
      <c r="E13" s="55"/>
      <c r="F13" s="58">
        <v>8994603.5999999996</v>
      </c>
      <c r="G13" s="58">
        <v>2698381.0799999996</v>
      </c>
      <c r="H13" s="58">
        <v>899460.36</v>
      </c>
      <c r="I13" s="58">
        <v>944433.37799999991</v>
      </c>
      <c r="J13" s="58">
        <v>6341195.5379999988</v>
      </c>
      <c r="K13" s="59">
        <v>45597</v>
      </c>
      <c r="L13" s="59">
        <v>45626</v>
      </c>
      <c r="M13" s="60">
        <v>45656</v>
      </c>
    </row>
    <row r="14" spans="2:20" ht="15.75" x14ac:dyDescent="0.25">
      <c r="B14" s="62">
        <v>10265</v>
      </c>
      <c r="C14" s="63" t="s">
        <v>103</v>
      </c>
      <c r="D14" s="63" t="s">
        <v>102</v>
      </c>
      <c r="E14" s="63"/>
      <c r="F14" s="64">
        <v>8994603.5999999996</v>
      </c>
      <c r="G14" s="64">
        <v>2698381.0799999996</v>
      </c>
      <c r="H14" s="64">
        <v>899460.36</v>
      </c>
      <c r="I14" s="64">
        <v>944433.37799999991</v>
      </c>
      <c r="J14" s="64">
        <v>6341195.5379999988</v>
      </c>
      <c r="K14" s="59">
        <v>45627</v>
      </c>
      <c r="L14" s="59">
        <v>45657</v>
      </c>
      <c r="M14" s="60">
        <v>45687</v>
      </c>
    </row>
    <row r="24" spans="2:14" ht="51.75" x14ac:dyDescent="0.2">
      <c r="B24" s="47" t="s">
        <v>0</v>
      </c>
      <c r="C24" s="49">
        <v>10077</v>
      </c>
      <c r="D24" s="56">
        <v>10077</v>
      </c>
      <c r="E24" s="49">
        <v>10077</v>
      </c>
      <c r="F24" s="56">
        <v>10077</v>
      </c>
      <c r="G24" s="49">
        <v>10077</v>
      </c>
      <c r="H24" s="56">
        <v>10077</v>
      </c>
      <c r="I24" s="54">
        <v>10265</v>
      </c>
      <c r="J24" s="62">
        <v>10265</v>
      </c>
      <c r="K24" s="54">
        <v>10265</v>
      </c>
      <c r="L24" s="62">
        <v>10265</v>
      </c>
      <c r="M24" s="54">
        <v>10265</v>
      </c>
      <c r="N24" s="62">
        <v>10265</v>
      </c>
    </row>
    <row r="25" spans="2:14" ht="34.5" x14ac:dyDescent="0.2">
      <c r="B25" s="48" t="s">
        <v>1</v>
      </c>
      <c r="C25" s="50" t="s">
        <v>5</v>
      </c>
      <c r="D25" s="57" t="s">
        <v>5</v>
      </c>
      <c r="E25" s="50" t="s">
        <v>5</v>
      </c>
      <c r="F25" s="57" t="s">
        <v>5</v>
      </c>
      <c r="G25" s="50" t="s">
        <v>5</v>
      </c>
      <c r="H25" s="57" t="s">
        <v>5</v>
      </c>
      <c r="I25" s="55" t="s">
        <v>103</v>
      </c>
      <c r="J25" s="63" t="s">
        <v>103</v>
      </c>
      <c r="K25" s="55" t="s">
        <v>103</v>
      </c>
      <c r="L25" s="63" t="s">
        <v>103</v>
      </c>
      <c r="M25" s="55" t="s">
        <v>103</v>
      </c>
      <c r="N25" s="63" t="s">
        <v>103</v>
      </c>
    </row>
    <row r="26" spans="2:14" ht="51.75" x14ac:dyDescent="0.2">
      <c r="B26" s="48" t="s">
        <v>2</v>
      </c>
      <c r="C26" s="50" t="s">
        <v>6</v>
      </c>
      <c r="D26" s="57" t="s">
        <v>6</v>
      </c>
      <c r="E26" s="50" t="s">
        <v>6</v>
      </c>
      <c r="F26" s="57" t="s">
        <v>6</v>
      </c>
      <c r="G26" s="50" t="s">
        <v>6</v>
      </c>
      <c r="H26" s="57" t="s">
        <v>6</v>
      </c>
      <c r="I26" s="55" t="s">
        <v>102</v>
      </c>
      <c r="J26" s="63" t="s">
        <v>102</v>
      </c>
      <c r="K26" s="55" t="s">
        <v>102</v>
      </c>
      <c r="L26" s="63" t="s">
        <v>102</v>
      </c>
      <c r="M26" s="55" t="s">
        <v>102</v>
      </c>
      <c r="N26" s="63" t="s">
        <v>102</v>
      </c>
    </row>
    <row r="27" spans="2:14" ht="34.5" x14ac:dyDescent="0.2">
      <c r="B27" s="48" t="s">
        <v>3</v>
      </c>
      <c r="C27" s="50" t="s">
        <v>203</v>
      </c>
      <c r="D27" s="57" t="s">
        <v>203</v>
      </c>
      <c r="E27" s="50" t="s">
        <v>203</v>
      </c>
      <c r="F27" s="57" t="s">
        <v>203</v>
      </c>
      <c r="G27" s="50" t="s">
        <v>203</v>
      </c>
      <c r="H27" s="57" t="s">
        <v>203</v>
      </c>
      <c r="I27" s="55" t="s">
        <v>175</v>
      </c>
      <c r="J27" s="63" t="s">
        <v>175</v>
      </c>
      <c r="K27" s="55" t="s">
        <v>175</v>
      </c>
      <c r="L27" s="63" t="s">
        <v>175</v>
      </c>
      <c r="M27" s="55" t="s">
        <v>175</v>
      </c>
      <c r="N27" s="63" t="s">
        <v>175</v>
      </c>
    </row>
    <row r="28" spans="2:14" ht="34.5" x14ac:dyDescent="0.25">
      <c r="B28" s="48" t="s">
        <v>105</v>
      </c>
      <c r="C28" s="51">
        <v>190500.6</v>
      </c>
      <c r="D28" s="61">
        <v>122724.67</v>
      </c>
      <c r="E28" s="51">
        <v>276619.86</v>
      </c>
      <c r="F28" s="61">
        <v>190500.6</v>
      </c>
      <c r="G28" s="51">
        <v>153895.20000000001</v>
      </c>
      <c r="H28" s="61">
        <v>190500.6</v>
      </c>
      <c r="I28" s="58">
        <v>2248650.9</v>
      </c>
      <c r="J28" s="64">
        <v>4497301.8</v>
      </c>
      <c r="K28" s="58">
        <v>6745952.7000000002</v>
      </c>
      <c r="L28" s="64">
        <v>8994603.5999999996</v>
      </c>
      <c r="M28" s="58">
        <v>8994603.5999999996</v>
      </c>
      <c r="N28" s="64">
        <v>8994603.5999999996</v>
      </c>
    </row>
    <row r="29" spans="2:14" ht="51.75" x14ac:dyDescent="0.25">
      <c r="B29" s="48" t="s">
        <v>106</v>
      </c>
      <c r="C29" s="51">
        <v>38100.120000000003</v>
      </c>
      <c r="D29" s="61">
        <v>24544.934000000001</v>
      </c>
      <c r="E29" s="51">
        <v>55323.972000000002</v>
      </c>
      <c r="F29" s="61">
        <v>38100.120000000003</v>
      </c>
      <c r="G29" s="51">
        <v>30779.040000000005</v>
      </c>
      <c r="H29" s="61">
        <v>38100.120000000003</v>
      </c>
      <c r="I29" s="58">
        <v>674595.2699999999</v>
      </c>
      <c r="J29" s="64">
        <v>1349190.5399999998</v>
      </c>
      <c r="K29" s="58">
        <v>2023785.81</v>
      </c>
      <c r="L29" s="64">
        <v>2698381.0799999996</v>
      </c>
      <c r="M29" s="58">
        <v>2698381.0799999996</v>
      </c>
      <c r="N29" s="64">
        <v>2698381.0799999996</v>
      </c>
    </row>
    <row r="30" spans="2:14" ht="34.5" x14ac:dyDescent="0.25">
      <c r="B30" s="48" t="s">
        <v>107</v>
      </c>
      <c r="C30" s="51">
        <v>19050.060000000001</v>
      </c>
      <c r="D30" s="61">
        <v>12272.467000000001</v>
      </c>
      <c r="E30" s="51">
        <v>27661.986000000001</v>
      </c>
      <c r="F30" s="61">
        <v>19050.060000000001</v>
      </c>
      <c r="G30" s="51">
        <v>15389.520000000002</v>
      </c>
      <c r="H30" s="61">
        <v>19050.060000000001</v>
      </c>
      <c r="I30" s="58">
        <v>224865.09</v>
      </c>
      <c r="J30" s="64">
        <v>449730.18</v>
      </c>
      <c r="K30" s="58">
        <v>674595.27</v>
      </c>
      <c r="L30" s="64">
        <v>899460.36</v>
      </c>
      <c r="M30" s="58">
        <v>899460.36</v>
      </c>
      <c r="N30" s="64">
        <v>899460.36</v>
      </c>
    </row>
    <row r="31" spans="2:14" ht="17.25" x14ac:dyDescent="0.25">
      <c r="B31" s="48" t="s">
        <v>108</v>
      </c>
      <c r="C31" s="51">
        <v>26670.083999999999</v>
      </c>
      <c r="D31" s="61">
        <v>17181.453799999999</v>
      </c>
      <c r="E31" s="51">
        <v>38726.780399999996</v>
      </c>
      <c r="F31" s="61">
        <v>26670.083999999999</v>
      </c>
      <c r="G31" s="51">
        <v>21545.328000000001</v>
      </c>
      <c r="H31" s="61">
        <v>26670.083999999999</v>
      </c>
      <c r="I31" s="58">
        <v>236108.34449999998</v>
      </c>
      <c r="J31" s="64">
        <v>472216.68899999995</v>
      </c>
      <c r="K31" s="58">
        <v>708325.03350000002</v>
      </c>
      <c r="L31" s="64">
        <v>944433.37799999991</v>
      </c>
      <c r="M31" s="58">
        <v>944433.37799999991</v>
      </c>
      <c r="N31" s="64">
        <v>944433.37799999991</v>
      </c>
    </row>
    <row r="32" spans="2:14" ht="51.75" x14ac:dyDescent="0.25">
      <c r="B32" s="48" t="s">
        <v>188</v>
      </c>
      <c r="C32" s="51">
        <v>160020.50400000002</v>
      </c>
      <c r="D32" s="61">
        <v>103088.7228</v>
      </c>
      <c r="E32" s="51">
        <v>232360.68239999996</v>
      </c>
      <c r="F32" s="61">
        <v>160020.50400000002</v>
      </c>
      <c r="G32" s="51">
        <v>129271.96799999999</v>
      </c>
      <c r="H32" s="61">
        <v>160020.50400000002</v>
      </c>
      <c r="I32" s="58">
        <v>1585298.8844999997</v>
      </c>
      <c r="J32" s="64">
        <v>3170597.7689999994</v>
      </c>
      <c r="K32" s="58">
        <v>4755896.6535000009</v>
      </c>
      <c r="L32" s="64">
        <v>6341195.5379999988</v>
      </c>
      <c r="M32" s="58">
        <v>6341195.5379999988</v>
      </c>
      <c r="N32" s="64">
        <v>6341195.5379999988</v>
      </c>
    </row>
    <row r="33" spans="2:14" ht="17.25" x14ac:dyDescent="0.2">
      <c r="B33" s="48" t="s">
        <v>190</v>
      </c>
      <c r="C33" s="52">
        <v>45292</v>
      </c>
      <c r="D33" s="52">
        <v>45323</v>
      </c>
      <c r="E33" s="52">
        <v>45352</v>
      </c>
      <c r="F33" s="52">
        <v>45383</v>
      </c>
      <c r="G33" s="52">
        <v>45413</v>
      </c>
      <c r="H33" s="52">
        <v>45444</v>
      </c>
      <c r="I33" s="59">
        <v>45474</v>
      </c>
      <c r="J33" s="59">
        <v>45505</v>
      </c>
      <c r="K33" s="59">
        <v>45536</v>
      </c>
      <c r="L33" s="59">
        <v>45566</v>
      </c>
      <c r="M33" s="59">
        <v>45597</v>
      </c>
      <c r="N33" s="59">
        <v>45627</v>
      </c>
    </row>
    <row r="34" spans="2:14" ht="17.25" x14ac:dyDescent="0.2">
      <c r="B34" s="48" t="s">
        <v>191</v>
      </c>
      <c r="C34" s="52">
        <v>45322</v>
      </c>
      <c r="D34" s="52">
        <v>45351</v>
      </c>
      <c r="E34" s="52">
        <v>45382</v>
      </c>
      <c r="F34" s="52">
        <v>45412</v>
      </c>
      <c r="G34" s="52">
        <v>45443</v>
      </c>
      <c r="H34" s="52">
        <v>45473</v>
      </c>
      <c r="I34" s="59">
        <v>45504</v>
      </c>
      <c r="J34" s="59">
        <v>45535</v>
      </c>
      <c r="K34" s="59">
        <v>45565</v>
      </c>
      <c r="L34" s="59">
        <v>45596</v>
      </c>
      <c r="M34" s="59">
        <v>45626</v>
      </c>
      <c r="N34" s="59">
        <v>45657</v>
      </c>
    </row>
    <row r="35" spans="2:14" ht="34.5" x14ac:dyDescent="0.2">
      <c r="B35" s="48" t="s">
        <v>189</v>
      </c>
      <c r="C35" s="53">
        <v>45329</v>
      </c>
      <c r="D35" s="53">
        <v>45358</v>
      </c>
      <c r="E35" s="53">
        <v>45389</v>
      </c>
      <c r="F35" s="53">
        <v>45419</v>
      </c>
      <c r="G35" s="53">
        <v>45450</v>
      </c>
      <c r="H35" s="53">
        <v>45480</v>
      </c>
      <c r="I35" s="60">
        <v>45534</v>
      </c>
      <c r="J35" s="60">
        <v>45565</v>
      </c>
      <c r="K35" s="60">
        <v>45595</v>
      </c>
      <c r="L35" s="60">
        <v>45626</v>
      </c>
      <c r="M35" s="60">
        <v>45656</v>
      </c>
      <c r="N35" s="60">
        <v>45687</v>
      </c>
    </row>
    <row r="41" spans="2:14" x14ac:dyDescent="0.2">
      <c r="D41" t="s">
        <v>192</v>
      </c>
      <c r="E41" s="67">
        <v>45292</v>
      </c>
      <c r="F41" s="67">
        <v>45322</v>
      </c>
      <c r="G41" s="68">
        <v>190500.6</v>
      </c>
      <c r="H41" s="18">
        <f>ROUND(G41,0)</f>
        <v>190501</v>
      </c>
      <c r="I41" t="s">
        <v>203</v>
      </c>
      <c r="J41">
        <v>10077</v>
      </c>
      <c r="K41">
        <v>101011303</v>
      </c>
      <c r="L41" s="67">
        <f>F41+VLOOKUP(J41,Sheet2!$A$1:$F$51,6,FALSE)</f>
        <v>45329</v>
      </c>
      <c r="M41" s="68" t="s">
        <v>230</v>
      </c>
    </row>
    <row r="42" spans="2:14" x14ac:dyDescent="0.2">
      <c r="D42" t="s">
        <v>194</v>
      </c>
      <c r="E42" s="67">
        <v>45292</v>
      </c>
      <c r="F42" s="67">
        <v>45322</v>
      </c>
      <c r="G42" s="68">
        <v>38100.120000000003</v>
      </c>
      <c r="H42" s="18">
        <f t="shared" ref="H42:H100" si="0">ROUND(G42,0)</f>
        <v>38100</v>
      </c>
      <c r="I42" t="s">
        <v>203</v>
      </c>
      <c r="J42">
        <v>10077</v>
      </c>
      <c r="K42">
        <v>2010306</v>
      </c>
      <c r="L42" s="67">
        <f>F42+VLOOKUP(J42,Sheet2!$A$1:$F$51,6,FALSE)</f>
        <v>45329</v>
      </c>
    </row>
    <row r="43" spans="2:14" x14ac:dyDescent="0.2">
      <c r="D43" t="s">
        <v>195</v>
      </c>
      <c r="E43" s="67">
        <v>45292</v>
      </c>
      <c r="F43" s="67">
        <v>45322</v>
      </c>
      <c r="G43" s="68">
        <v>19050.060000000001</v>
      </c>
      <c r="H43" s="18">
        <f t="shared" si="0"/>
        <v>19050</v>
      </c>
      <c r="I43" t="s">
        <v>203</v>
      </c>
      <c r="J43">
        <v>10077</v>
      </c>
      <c r="K43">
        <v>201017</v>
      </c>
      <c r="L43" s="67">
        <f>F43+VLOOKUP(J43,Sheet2!$A$1:$F$51,6,FALSE)</f>
        <v>45329</v>
      </c>
    </row>
    <row r="44" spans="2:14" x14ac:dyDescent="0.2">
      <c r="D44" t="s">
        <v>196</v>
      </c>
      <c r="E44" s="67">
        <v>45292</v>
      </c>
      <c r="F44" s="67">
        <v>45322</v>
      </c>
      <c r="G44" s="68">
        <v>26670.083999999999</v>
      </c>
      <c r="H44" s="18">
        <f t="shared" si="0"/>
        <v>26670</v>
      </c>
      <c r="I44" t="s">
        <v>203</v>
      </c>
      <c r="J44">
        <v>10077</v>
      </c>
      <c r="K44">
        <v>101011002</v>
      </c>
      <c r="L44" s="67">
        <f>F44+VLOOKUP(J44,Sheet2!$A$1:$F$51,6,FALSE)</f>
        <v>45329</v>
      </c>
    </row>
    <row r="45" spans="2:14" x14ac:dyDescent="0.2">
      <c r="D45" t="s">
        <v>197</v>
      </c>
      <c r="E45" s="67">
        <v>45292</v>
      </c>
      <c r="F45" s="67">
        <v>45322</v>
      </c>
      <c r="G45" s="68">
        <v>160020.50400000002</v>
      </c>
      <c r="H45" s="18">
        <f t="shared" si="0"/>
        <v>160021</v>
      </c>
      <c r="I45" t="s">
        <v>203</v>
      </c>
      <c r="J45">
        <v>10077</v>
      </c>
      <c r="K45">
        <v>4010202</v>
      </c>
      <c r="L45" s="67">
        <f>F45+VLOOKUP(J45,Sheet2!$A$1:$F$51,6,FALSE)</f>
        <v>45329</v>
      </c>
    </row>
    <row r="46" spans="2:14" x14ac:dyDescent="0.2">
      <c r="D46" t="s">
        <v>192</v>
      </c>
      <c r="E46" s="67">
        <v>45323</v>
      </c>
      <c r="F46" s="67">
        <v>45351</v>
      </c>
      <c r="G46" s="68">
        <v>122724.67</v>
      </c>
      <c r="H46" s="18">
        <f t="shared" si="0"/>
        <v>122725</v>
      </c>
      <c r="I46" t="s">
        <v>203</v>
      </c>
      <c r="J46">
        <v>10077</v>
      </c>
      <c r="K46">
        <v>101011303</v>
      </c>
      <c r="L46" s="67">
        <f>F46+VLOOKUP(J46,Sheet2!$A$1:$F$51,6,FALSE)</f>
        <v>45358</v>
      </c>
    </row>
    <row r="47" spans="2:14" x14ac:dyDescent="0.2">
      <c r="D47" t="s">
        <v>194</v>
      </c>
      <c r="E47" s="67">
        <v>45323</v>
      </c>
      <c r="F47" s="67">
        <v>45351</v>
      </c>
      <c r="G47" s="68">
        <v>24544.934000000001</v>
      </c>
      <c r="H47" s="18">
        <f t="shared" si="0"/>
        <v>24545</v>
      </c>
      <c r="I47" t="s">
        <v>203</v>
      </c>
      <c r="J47">
        <v>10077</v>
      </c>
      <c r="K47">
        <v>2010306</v>
      </c>
      <c r="L47" s="67">
        <f>F47+VLOOKUP(J47,Sheet2!$A$1:$F$51,6,FALSE)</f>
        <v>45358</v>
      </c>
    </row>
    <row r="48" spans="2:14" x14ac:dyDescent="0.2">
      <c r="D48" t="s">
        <v>195</v>
      </c>
      <c r="E48" s="67">
        <v>45323</v>
      </c>
      <c r="F48" s="67">
        <v>45351</v>
      </c>
      <c r="G48" s="68">
        <v>12272.467000000001</v>
      </c>
      <c r="H48" s="18">
        <f t="shared" si="0"/>
        <v>12272</v>
      </c>
      <c r="I48" t="s">
        <v>203</v>
      </c>
      <c r="J48">
        <v>10077</v>
      </c>
      <c r="K48">
        <v>201017</v>
      </c>
      <c r="L48" s="67">
        <f>F48+VLOOKUP(J48,Sheet2!$A$1:$F$51,6,FALSE)</f>
        <v>45358</v>
      </c>
    </row>
    <row r="49" spans="4:12" x14ac:dyDescent="0.2">
      <c r="D49" t="s">
        <v>196</v>
      </c>
      <c r="E49" s="67">
        <v>45323</v>
      </c>
      <c r="F49" s="67">
        <v>45351</v>
      </c>
      <c r="G49" s="68">
        <v>17181.453799999999</v>
      </c>
      <c r="H49" s="18">
        <f t="shared" si="0"/>
        <v>17181</v>
      </c>
      <c r="I49" t="s">
        <v>203</v>
      </c>
      <c r="J49">
        <v>10077</v>
      </c>
      <c r="K49">
        <v>101011002</v>
      </c>
      <c r="L49" s="67">
        <f>F49+VLOOKUP(J49,Sheet2!$A$1:$F$51,6,FALSE)</f>
        <v>45358</v>
      </c>
    </row>
    <row r="50" spans="4:12" x14ac:dyDescent="0.2">
      <c r="D50" t="s">
        <v>197</v>
      </c>
      <c r="E50" s="67">
        <v>45323</v>
      </c>
      <c r="F50" s="67">
        <v>45351</v>
      </c>
      <c r="G50" s="68">
        <v>103088.7228</v>
      </c>
      <c r="H50" s="18">
        <f t="shared" si="0"/>
        <v>103089</v>
      </c>
      <c r="I50" t="s">
        <v>203</v>
      </c>
      <c r="J50">
        <v>10077</v>
      </c>
      <c r="K50">
        <v>4010202</v>
      </c>
      <c r="L50" s="67">
        <f>F50+VLOOKUP(J50,Sheet2!$A$1:$F$51,6,FALSE)</f>
        <v>45358</v>
      </c>
    </row>
    <row r="51" spans="4:12" x14ac:dyDescent="0.2">
      <c r="D51" t="s">
        <v>192</v>
      </c>
      <c r="E51" s="67">
        <v>45352</v>
      </c>
      <c r="F51" s="67">
        <v>45382</v>
      </c>
      <c r="G51" s="68">
        <v>276619.86</v>
      </c>
      <c r="H51" s="18">
        <f t="shared" si="0"/>
        <v>276620</v>
      </c>
      <c r="I51" t="s">
        <v>203</v>
      </c>
      <c r="J51">
        <v>10077</v>
      </c>
      <c r="K51">
        <v>101011303</v>
      </c>
      <c r="L51" s="67">
        <f>F51+VLOOKUP(J51,Sheet2!$A$1:$F$51,6,FALSE)</f>
        <v>45389</v>
      </c>
    </row>
    <row r="52" spans="4:12" x14ac:dyDescent="0.2">
      <c r="D52" t="s">
        <v>194</v>
      </c>
      <c r="E52" s="67">
        <v>45352</v>
      </c>
      <c r="F52" s="67">
        <v>45382</v>
      </c>
      <c r="G52" s="68">
        <v>55323.972000000002</v>
      </c>
      <c r="H52" s="18">
        <f t="shared" si="0"/>
        <v>55324</v>
      </c>
      <c r="I52" t="s">
        <v>203</v>
      </c>
      <c r="J52">
        <v>10077</v>
      </c>
      <c r="K52">
        <v>2010306</v>
      </c>
      <c r="L52" s="67">
        <f>F52+VLOOKUP(J52,Sheet2!$A$1:$F$51,6,FALSE)</f>
        <v>45389</v>
      </c>
    </row>
    <row r="53" spans="4:12" x14ac:dyDescent="0.2">
      <c r="D53" t="s">
        <v>195</v>
      </c>
      <c r="E53" s="67">
        <v>45352</v>
      </c>
      <c r="F53" s="67">
        <v>45382</v>
      </c>
      <c r="G53" s="68">
        <v>27661.986000000001</v>
      </c>
      <c r="H53" s="18">
        <f t="shared" si="0"/>
        <v>27662</v>
      </c>
      <c r="I53" t="s">
        <v>203</v>
      </c>
      <c r="J53">
        <v>10077</v>
      </c>
      <c r="K53">
        <v>201017</v>
      </c>
      <c r="L53" s="67">
        <f>F53+VLOOKUP(J53,Sheet2!$A$1:$F$51,6,FALSE)</f>
        <v>45389</v>
      </c>
    </row>
    <row r="54" spans="4:12" x14ac:dyDescent="0.2">
      <c r="D54" t="s">
        <v>196</v>
      </c>
      <c r="E54" s="67">
        <v>45352</v>
      </c>
      <c r="F54" s="67">
        <v>45382</v>
      </c>
      <c r="G54" s="68">
        <v>38726.780399999996</v>
      </c>
      <c r="H54" s="18">
        <f t="shared" si="0"/>
        <v>38727</v>
      </c>
      <c r="I54" t="s">
        <v>203</v>
      </c>
      <c r="J54">
        <v>10077</v>
      </c>
      <c r="K54">
        <v>101011002</v>
      </c>
      <c r="L54" s="67">
        <f>F54+VLOOKUP(J54,Sheet2!$A$1:$F$51,6,FALSE)</f>
        <v>45389</v>
      </c>
    </row>
    <row r="55" spans="4:12" x14ac:dyDescent="0.2">
      <c r="D55" t="s">
        <v>197</v>
      </c>
      <c r="E55" s="67">
        <v>45352</v>
      </c>
      <c r="F55" s="67">
        <v>45382</v>
      </c>
      <c r="G55" s="68">
        <v>232360.68239999996</v>
      </c>
      <c r="H55" s="18">
        <f t="shared" si="0"/>
        <v>232361</v>
      </c>
      <c r="I55" t="s">
        <v>203</v>
      </c>
      <c r="J55">
        <v>10077</v>
      </c>
      <c r="K55">
        <v>4010202</v>
      </c>
      <c r="L55" s="67">
        <f>F55+VLOOKUP(J55,Sheet2!$A$1:$F$51,6,FALSE)</f>
        <v>45389</v>
      </c>
    </row>
    <row r="56" spans="4:12" x14ac:dyDescent="0.2">
      <c r="D56" t="s">
        <v>192</v>
      </c>
      <c r="E56" s="67">
        <v>45383</v>
      </c>
      <c r="F56" s="67">
        <v>45412</v>
      </c>
      <c r="G56">
        <v>190500.6</v>
      </c>
      <c r="H56" s="18">
        <f t="shared" si="0"/>
        <v>190501</v>
      </c>
      <c r="I56" t="s">
        <v>203</v>
      </c>
      <c r="J56">
        <v>10077</v>
      </c>
      <c r="K56">
        <v>101011303</v>
      </c>
      <c r="L56" s="67">
        <f>F56+VLOOKUP(J56,Sheet2!$A$1:$F$51,6,FALSE)</f>
        <v>45419</v>
      </c>
    </row>
    <row r="57" spans="4:12" x14ac:dyDescent="0.2">
      <c r="D57" t="s">
        <v>194</v>
      </c>
      <c r="E57" s="67">
        <v>45383</v>
      </c>
      <c r="F57" s="67">
        <v>45412</v>
      </c>
      <c r="G57">
        <v>38100.120000000003</v>
      </c>
      <c r="H57" s="18">
        <f t="shared" si="0"/>
        <v>38100</v>
      </c>
      <c r="I57" t="s">
        <v>203</v>
      </c>
      <c r="J57">
        <v>10077</v>
      </c>
      <c r="K57">
        <v>2010306</v>
      </c>
      <c r="L57" s="67">
        <f>F57+VLOOKUP(J57,Sheet2!$A$1:$F$51,6,FALSE)</f>
        <v>45419</v>
      </c>
    </row>
    <row r="58" spans="4:12" x14ac:dyDescent="0.2">
      <c r="D58" t="s">
        <v>195</v>
      </c>
      <c r="E58" s="67">
        <v>45383</v>
      </c>
      <c r="F58" s="67">
        <v>45412</v>
      </c>
      <c r="G58">
        <v>19050.060000000001</v>
      </c>
      <c r="H58" s="18">
        <f t="shared" si="0"/>
        <v>19050</v>
      </c>
      <c r="I58" t="s">
        <v>203</v>
      </c>
      <c r="J58">
        <v>10077</v>
      </c>
      <c r="K58">
        <v>201017</v>
      </c>
      <c r="L58" s="67">
        <f>F58+VLOOKUP(J58,Sheet2!$A$1:$F$51,6,FALSE)</f>
        <v>45419</v>
      </c>
    </row>
    <row r="59" spans="4:12" x14ac:dyDescent="0.2">
      <c r="D59" t="s">
        <v>196</v>
      </c>
      <c r="E59" s="67">
        <v>45383</v>
      </c>
      <c r="F59" s="67">
        <v>45412</v>
      </c>
      <c r="G59">
        <v>26670.083999999999</v>
      </c>
      <c r="H59" s="18">
        <f t="shared" si="0"/>
        <v>26670</v>
      </c>
      <c r="I59" t="s">
        <v>203</v>
      </c>
      <c r="J59">
        <v>10077</v>
      </c>
      <c r="K59">
        <v>101011002</v>
      </c>
      <c r="L59" s="67">
        <f>F59+VLOOKUP(J59,Sheet2!$A$1:$F$51,6,FALSE)</f>
        <v>45419</v>
      </c>
    </row>
    <row r="60" spans="4:12" x14ac:dyDescent="0.2">
      <c r="D60" t="s">
        <v>197</v>
      </c>
      <c r="E60" s="67">
        <v>45383</v>
      </c>
      <c r="F60" s="67">
        <v>45412</v>
      </c>
      <c r="G60">
        <v>160020.50400000002</v>
      </c>
      <c r="H60" s="18">
        <f t="shared" si="0"/>
        <v>160021</v>
      </c>
      <c r="I60" t="s">
        <v>203</v>
      </c>
      <c r="J60">
        <v>10077</v>
      </c>
      <c r="K60">
        <v>4010202</v>
      </c>
      <c r="L60" s="67">
        <f>F60+VLOOKUP(J60,Sheet2!$A$1:$F$51,6,FALSE)</f>
        <v>45419</v>
      </c>
    </row>
    <row r="61" spans="4:12" x14ac:dyDescent="0.2">
      <c r="D61" t="s">
        <v>192</v>
      </c>
      <c r="E61" s="67">
        <v>45413</v>
      </c>
      <c r="F61" s="67">
        <v>45443</v>
      </c>
      <c r="G61">
        <v>153895.20000000001</v>
      </c>
      <c r="H61" s="18">
        <f t="shared" si="0"/>
        <v>153895</v>
      </c>
      <c r="I61" t="s">
        <v>203</v>
      </c>
      <c r="J61">
        <v>10077</v>
      </c>
      <c r="K61">
        <v>101011303</v>
      </c>
      <c r="L61" s="67">
        <f>F61+VLOOKUP(J61,Sheet2!$A$1:$F$51,6,FALSE)</f>
        <v>45450</v>
      </c>
    </row>
    <row r="62" spans="4:12" x14ac:dyDescent="0.2">
      <c r="D62" t="s">
        <v>194</v>
      </c>
      <c r="E62" s="67">
        <v>45413</v>
      </c>
      <c r="F62" s="67">
        <v>45443</v>
      </c>
      <c r="G62">
        <v>30779.040000000005</v>
      </c>
      <c r="H62" s="18">
        <f t="shared" si="0"/>
        <v>30779</v>
      </c>
      <c r="I62" t="s">
        <v>203</v>
      </c>
      <c r="J62">
        <v>10077</v>
      </c>
      <c r="K62">
        <v>2010306</v>
      </c>
      <c r="L62" s="67">
        <f>F62+VLOOKUP(J62,Sheet2!$A$1:$F$51,6,FALSE)</f>
        <v>45450</v>
      </c>
    </row>
    <row r="63" spans="4:12" x14ac:dyDescent="0.2">
      <c r="D63" t="s">
        <v>195</v>
      </c>
      <c r="E63" s="67">
        <v>45413</v>
      </c>
      <c r="F63" s="67">
        <v>45443</v>
      </c>
      <c r="G63">
        <v>15389.520000000002</v>
      </c>
      <c r="H63" s="18">
        <f t="shared" si="0"/>
        <v>15390</v>
      </c>
      <c r="I63" t="s">
        <v>203</v>
      </c>
      <c r="J63">
        <v>10077</v>
      </c>
      <c r="K63">
        <v>201017</v>
      </c>
      <c r="L63" s="67">
        <f>F63+VLOOKUP(J63,Sheet2!$A$1:$F$51,6,FALSE)</f>
        <v>45450</v>
      </c>
    </row>
    <row r="64" spans="4:12" x14ac:dyDescent="0.2">
      <c r="D64" t="s">
        <v>196</v>
      </c>
      <c r="E64" s="67">
        <v>45413</v>
      </c>
      <c r="F64" s="67">
        <v>45443</v>
      </c>
      <c r="G64">
        <v>21545.328000000001</v>
      </c>
      <c r="H64" s="18">
        <f t="shared" si="0"/>
        <v>21545</v>
      </c>
      <c r="I64" t="s">
        <v>203</v>
      </c>
      <c r="J64">
        <v>10077</v>
      </c>
      <c r="K64">
        <v>101011002</v>
      </c>
      <c r="L64" s="67">
        <f>F64+VLOOKUP(J64,Sheet2!$A$1:$F$51,6,FALSE)</f>
        <v>45450</v>
      </c>
    </row>
    <row r="65" spans="4:14" x14ac:dyDescent="0.2">
      <c r="D65" t="s">
        <v>197</v>
      </c>
      <c r="E65" s="67">
        <v>45413</v>
      </c>
      <c r="F65" s="67">
        <v>45443</v>
      </c>
      <c r="G65">
        <v>129271.96799999999</v>
      </c>
      <c r="H65" s="18">
        <f t="shared" si="0"/>
        <v>129272</v>
      </c>
      <c r="I65" t="s">
        <v>203</v>
      </c>
      <c r="J65">
        <v>10077</v>
      </c>
      <c r="K65">
        <v>4010202</v>
      </c>
      <c r="L65" s="67">
        <f>F65+VLOOKUP(J65,Sheet2!$A$1:$F$51,6,FALSE)</f>
        <v>45450</v>
      </c>
    </row>
    <row r="66" spans="4:14" x14ac:dyDescent="0.2">
      <c r="D66" t="s">
        <v>192</v>
      </c>
      <c r="E66" s="67">
        <v>45444</v>
      </c>
      <c r="F66" s="67">
        <v>45473</v>
      </c>
      <c r="G66">
        <v>190500.6</v>
      </c>
      <c r="H66" s="18">
        <f t="shared" si="0"/>
        <v>190501</v>
      </c>
      <c r="I66" t="s">
        <v>203</v>
      </c>
      <c r="J66">
        <v>10077</v>
      </c>
      <c r="K66">
        <v>101011303</v>
      </c>
      <c r="L66" s="67">
        <f>F66+VLOOKUP(J66,Sheet2!$A$1:$F$51,6,FALSE)</f>
        <v>45480</v>
      </c>
    </row>
    <row r="67" spans="4:14" x14ac:dyDescent="0.2">
      <c r="D67" t="s">
        <v>194</v>
      </c>
      <c r="E67" s="67">
        <v>45444</v>
      </c>
      <c r="F67" s="67">
        <v>45473</v>
      </c>
      <c r="G67">
        <v>38100.120000000003</v>
      </c>
      <c r="H67" s="18">
        <f t="shared" si="0"/>
        <v>38100</v>
      </c>
      <c r="I67" t="s">
        <v>203</v>
      </c>
      <c r="J67">
        <v>10077</v>
      </c>
      <c r="K67">
        <v>2010306</v>
      </c>
      <c r="L67" s="67">
        <f>F67+VLOOKUP(J67,Sheet2!$A$1:$F$51,6,FALSE)</f>
        <v>45480</v>
      </c>
    </row>
    <row r="68" spans="4:14" x14ac:dyDescent="0.2">
      <c r="D68" t="s">
        <v>195</v>
      </c>
      <c r="E68" s="67">
        <v>45444</v>
      </c>
      <c r="F68" s="67">
        <v>45473</v>
      </c>
      <c r="G68">
        <v>19050.060000000001</v>
      </c>
      <c r="H68" s="18">
        <f t="shared" si="0"/>
        <v>19050</v>
      </c>
      <c r="I68" t="s">
        <v>203</v>
      </c>
      <c r="J68">
        <v>10077</v>
      </c>
      <c r="K68">
        <v>201017</v>
      </c>
      <c r="L68" s="67">
        <f>F68+VLOOKUP(J68,Sheet2!$A$1:$F$51,6,FALSE)</f>
        <v>45480</v>
      </c>
    </row>
    <row r="69" spans="4:14" x14ac:dyDescent="0.2">
      <c r="D69" t="s">
        <v>196</v>
      </c>
      <c r="E69" s="67">
        <v>45444</v>
      </c>
      <c r="F69" s="67">
        <v>45473</v>
      </c>
      <c r="G69">
        <v>26670.083999999999</v>
      </c>
      <c r="H69" s="18">
        <f t="shared" si="0"/>
        <v>26670</v>
      </c>
      <c r="I69" t="s">
        <v>203</v>
      </c>
      <c r="J69">
        <v>10077</v>
      </c>
      <c r="K69">
        <v>101011002</v>
      </c>
      <c r="L69" s="67">
        <f>F69+VLOOKUP(J69,Sheet2!$A$1:$F$51,6,FALSE)</f>
        <v>45480</v>
      </c>
    </row>
    <row r="70" spans="4:14" x14ac:dyDescent="0.2">
      <c r="D70" t="s">
        <v>197</v>
      </c>
      <c r="E70" s="67">
        <v>45444</v>
      </c>
      <c r="F70" s="67">
        <v>45473</v>
      </c>
      <c r="G70">
        <v>160020.50400000002</v>
      </c>
      <c r="H70" s="18">
        <f t="shared" si="0"/>
        <v>160021</v>
      </c>
      <c r="I70" t="s">
        <v>203</v>
      </c>
      <c r="J70">
        <v>10077</v>
      </c>
      <c r="K70">
        <v>4010202</v>
      </c>
      <c r="L70" s="67">
        <f>F70+VLOOKUP(J70,Sheet2!$A$1:$F$51,6,FALSE)</f>
        <v>45480</v>
      </c>
    </row>
    <row r="71" spans="4:14" x14ac:dyDescent="0.2">
      <c r="D71" t="s">
        <v>192</v>
      </c>
      <c r="E71" s="67">
        <v>45474</v>
      </c>
      <c r="F71" s="67">
        <v>45504</v>
      </c>
      <c r="G71">
        <v>2248650.9</v>
      </c>
      <c r="H71" s="18">
        <f t="shared" si="0"/>
        <v>2248651</v>
      </c>
      <c r="I71" t="s">
        <v>175</v>
      </c>
      <c r="J71">
        <v>10265</v>
      </c>
      <c r="K71">
        <v>101011303</v>
      </c>
      <c r="L71" s="67">
        <f>F71+VLOOKUP(J71,Sheet2!$A$1:$F$51,6,FALSE)</f>
        <v>45534</v>
      </c>
    </row>
    <row r="72" spans="4:14" x14ac:dyDescent="0.2">
      <c r="D72" t="s">
        <v>194</v>
      </c>
      <c r="E72" s="67">
        <v>45474</v>
      </c>
      <c r="F72" s="67">
        <v>45504</v>
      </c>
      <c r="G72">
        <v>674595.2699999999</v>
      </c>
      <c r="H72" s="18">
        <f t="shared" si="0"/>
        <v>674595</v>
      </c>
      <c r="I72" t="s">
        <v>175</v>
      </c>
      <c r="J72">
        <v>10265</v>
      </c>
      <c r="K72">
        <v>2010306</v>
      </c>
      <c r="L72" s="67">
        <f>F72+VLOOKUP(J72,Sheet2!$A$1:$F$51,6,FALSE)</f>
        <v>45534</v>
      </c>
    </row>
    <row r="73" spans="4:14" x14ac:dyDescent="0.2">
      <c r="D73" t="s">
        <v>195</v>
      </c>
      <c r="E73" s="67">
        <v>45474</v>
      </c>
      <c r="F73" s="67">
        <v>45504</v>
      </c>
      <c r="G73">
        <v>224865.09</v>
      </c>
      <c r="H73" s="18">
        <f t="shared" si="0"/>
        <v>224865</v>
      </c>
      <c r="I73" t="s">
        <v>175</v>
      </c>
      <c r="J73">
        <v>10265</v>
      </c>
      <c r="K73">
        <v>201017</v>
      </c>
      <c r="L73" s="67">
        <f>F73+VLOOKUP(J73,Sheet2!$A$1:$F$51,6,FALSE)</f>
        <v>45534</v>
      </c>
    </row>
    <row r="74" spans="4:14" x14ac:dyDescent="0.2">
      <c r="D74" t="s">
        <v>196</v>
      </c>
      <c r="E74" s="67">
        <v>45474</v>
      </c>
      <c r="F74" s="67">
        <v>45504</v>
      </c>
      <c r="G74">
        <v>236108.34449999998</v>
      </c>
      <c r="H74" s="18">
        <f t="shared" si="0"/>
        <v>236108</v>
      </c>
      <c r="I74" t="s">
        <v>175</v>
      </c>
      <c r="J74">
        <v>10265</v>
      </c>
      <c r="K74">
        <v>101011002</v>
      </c>
      <c r="L74" s="67">
        <f>F74+VLOOKUP(J74,Sheet2!$A$1:$F$51,6,FALSE)</f>
        <v>45534</v>
      </c>
    </row>
    <row r="75" spans="4:14" x14ac:dyDescent="0.2">
      <c r="D75" t="s">
        <v>197</v>
      </c>
      <c r="E75" s="67">
        <v>45474</v>
      </c>
      <c r="F75" s="67">
        <v>45504</v>
      </c>
      <c r="G75">
        <v>1585298.8844999997</v>
      </c>
      <c r="H75" s="18">
        <f t="shared" si="0"/>
        <v>1585299</v>
      </c>
      <c r="I75" t="s">
        <v>175</v>
      </c>
      <c r="J75">
        <v>10265</v>
      </c>
      <c r="K75">
        <v>4010202</v>
      </c>
      <c r="L75" s="67">
        <f>F75+VLOOKUP(J75,Sheet2!$A$1:$F$51,6,FALSE)</f>
        <v>45534</v>
      </c>
      <c r="M75" s="69"/>
    </row>
    <row r="76" spans="4:14" x14ac:dyDescent="0.2">
      <c r="D76" t="s">
        <v>192</v>
      </c>
      <c r="E76" s="67">
        <v>45505</v>
      </c>
      <c r="F76" s="67">
        <v>45535</v>
      </c>
      <c r="G76">
        <v>4497301.8</v>
      </c>
      <c r="H76" s="18">
        <f t="shared" si="0"/>
        <v>4497302</v>
      </c>
      <c r="I76" t="s">
        <v>175</v>
      </c>
      <c r="J76">
        <v>10265</v>
      </c>
      <c r="K76">
        <v>101011303</v>
      </c>
      <c r="L76" s="67">
        <f>F76+VLOOKUP(J76,Sheet2!$A$1:$F$51,6,FALSE)</f>
        <v>45565</v>
      </c>
      <c r="N76" s="18"/>
    </row>
    <row r="77" spans="4:14" x14ac:dyDescent="0.2">
      <c r="D77" t="s">
        <v>194</v>
      </c>
      <c r="E77" s="67">
        <v>45505</v>
      </c>
      <c r="F77" s="67">
        <v>45535</v>
      </c>
      <c r="G77">
        <v>1349190.5399999998</v>
      </c>
      <c r="H77" s="18">
        <f t="shared" si="0"/>
        <v>1349191</v>
      </c>
      <c r="I77" t="s">
        <v>175</v>
      </c>
      <c r="J77">
        <v>10265</v>
      </c>
      <c r="K77">
        <v>2010306</v>
      </c>
      <c r="L77" s="67">
        <f>F77+VLOOKUP(J77,Sheet2!$A$1:$F$51,6,FALSE)</f>
        <v>45565</v>
      </c>
    </row>
    <row r="78" spans="4:14" x14ac:dyDescent="0.2">
      <c r="D78" t="s">
        <v>195</v>
      </c>
      <c r="E78" s="67">
        <v>45505</v>
      </c>
      <c r="F78" s="67">
        <v>45535</v>
      </c>
      <c r="G78">
        <v>449730.18</v>
      </c>
      <c r="H78" s="18">
        <f t="shared" si="0"/>
        <v>449730</v>
      </c>
      <c r="I78" t="s">
        <v>175</v>
      </c>
      <c r="J78">
        <v>10265</v>
      </c>
      <c r="K78">
        <v>201017</v>
      </c>
      <c r="L78" s="67">
        <f>F78+VLOOKUP(J78,Sheet2!$A$1:$F$51,6,FALSE)</f>
        <v>45565</v>
      </c>
      <c r="M78" s="18"/>
    </row>
    <row r="79" spans="4:14" x14ac:dyDescent="0.2">
      <c r="D79" t="s">
        <v>196</v>
      </c>
      <c r="E79" s="67">
        <v>45505</v>
      </c>
      <c r="F79" s="67">
        <v>45535</v>
      </c>
      <c r="G79">
        <v>472216.68899999995</v>
      </c>
      <c r="H79" s="18">
        <f t="shared" si="0"/>
        <v>472217</v>
      </c>
      <c r="I79" t="s">
        <v>175</v>
      </c>
      <c r="J79">
        <v>10265</v>
      </c>
      <c r="K79">
        <v>101011002</v>
      </c>
      <c r="L79" s="67">
        <f>F79+VLOOKUP(J79,Sheet2!$A$1:$F$51,6,FALSE)</f>
        <v>45565</v>
      </c>
    </row>
    <row r="80" spans="4:14" x14ac:dyDescent="0.2">
      <c r="D80" t="s">
        <v>197</v>
      </c>
      <c r="E80" s="67">
        <v>45505</v>
      </c>
      <c r="F80" s="67">
        <v>45535</v>
      </c>
      <c r="G80">
        <v>3170597.7689999994</v>
      </c>
      <c r="H80" s="18">
        <f t="shared" si="0"/>
        <v>3170598</v>
      </c>
      <c r="I80" t="s">
        <v>175</v>
      </c>
      <c r="J80">
        <v>10265</v>
      </c>
      <c r="K80">
        <v>4010202</v>
      </c>
      <c r="L80" s="67">
        <f>F80+VLOOKUP(J80,Sheet2!$A$1:$F$51,6,FALSE)</f>
        <v>45565</v>
      </c>
    </row>
    <row r="81" spans="4:12" x14ac:dyDescent="0.2">
      <c r="D81" t="s">
        <v>192</v>
      </c>
      <c r="E81" s="67">
        <v>45536</v>
      </c>
      <c r="F81" s="67">
        <v>45565</v>
      </c>
      <c r="G81">
        <v>6745952.7000000002</v>
      </c>
      <c r="H81" s="18">
        <f t="shared" si="0"/>
        <v>6745953</v>
      </c>
      <c r="I81" t="s">
        <v>175</v>
      </c>
      <c r="J81">
        <v>10265</v>
      </c>
      <c r="K81">
        <v>101011303</v>
      </c>
      <c r="L81" s="67">
        <f>F81+VLOOKUP(J81,Sheet2!$A$1:$F$51,6,FALSE)</f>
        <v>45595</v>
      </c>
    </row>
    <row r="82" spans="4:12" x14ac:dyDescent="0.2">
      <c r="D82" t="s">
        <v>194</v>
      </c>
      <c r="E82" s="67">
        <v>45536</v>
      </c>
      <c r="F82" s="67">
        <v>45565</v>
      </c>
      <c r="G82">
        <v>2023785.81</v>
      </c>
      <c r="H82" s="18">
        <f t="shared" si="0"/>
        <v>2023786</v>
      </c>
      <c r="I82" t="s">
        <v>175</v>
      </c>
      <c r="J82">
        <v>10265</v>
      </c>
      <c r="K82">
        <v>2010306</v>
      </c>
      <c r="L82" s="67">
        <f>F82+VLOOKUP(J82,Sheet2!$A$1:$F$51,6,FALSE)</f>
        <v>45595</v>
      </c>
    </row>
    <row r="83" spans="4:12" x14ac:dyDescent="0.2">
      <c r="D83" t="s">
        <v>195</v>
      </c>
      <c r="E83" s="67">
        <v>45536</v>
      </c>
      <c r="F83" s="67">
        <v>45565</v>
      </c>
      <c r="G83">
        <v>674595.27</v>
      </c>
      <c r="H83" s="18">
        <f t="shared" si="0"/>
        <v>674595</v>
      </c>
      <c r="I83" t="s">
        <v>175</v>
      </c>
      <c r="J83">
        <v>10265</v>
      </c>
      <c r="K83">
        <v>201017</v>
      </c>
      <c r="L83" s="67">
        <f>F83+VLOOKUP(J83,Sheet2!$A$1:$F$51,6,FALSE)</f>
        <v>45595</v>
      </c>
    </row>
    <row r="84" spans="4:12" x14ac:dyDescent="0.2">
      <c r="D84" t="s">
        <v>196</v>
      </c>
      <c r="E84" s="67">
        <v>45536</v>
      </c>
      <c r="F84" s="67">
        <v>45565</v>
      </c>
      <c r="G84">
        <v>708325.03350000002</v>
      </c>
      <c r="H84" s="18">
        <f t="shared" si="0"/>
        <v>708325</v>
      </c>
      <c r="I84" t="s">
        <v>175</v>
      </c>
      <c r="J84">
        <v>10265</v>
      </c>
      <c r="K84">
        <v>101011002</v>
      </c>
      <c r="L84" s="67">
        <f>F84+VLOOKUP(J84,Sheet2!$A$1:$F$51,6,FALSE)</f>
        <v>45595</v>
      </c>
    </row>
    <row r="85" spans="4:12" x14ac:dyDescent="0.2">
      <c r="D85" t="s">
        <v>197</v>
      </c>
      <c r="E85" s="67">
        <v>45536</v>
      </c>
      <c r="F85" s="67">
        <v>45565</v>
      </c>
      <c r="G85">
        <v>4755896.6535000009</v>
      </c>
      <c r="H85" s="18">
        <f t="shared" si="0"/>
        <v>4755897</v>
      </c>
      <c r="I85" t="s">
        <v>175</v>
      </c>
      <c r="J85">
        <v>10265</v>
      </c>
      <c r="K85">
        <v>4010202</v>
      </c>
      <c r="L85" s="67">
        <f>F85+VLOOKUP(J85,Sheet2!$A$1:$F$51,6,FALSE)</f>
        <v>45595</v>
      </c>
    </row>
    <row r="86" spans="4:12" x14ac:dyDescent="0.2">
      <c r="D86" t="s">
        <v>192</v>
      </c>
      <c r="E86" s="67">
        <v>45566</v>
      </c>
      <c r="F86" s="67">
        <v>45596</v>
      </c>
      <c r="G86">
        <v>8994603.5999999996</v>
      </c>
      <c r="H86" s="18">
        <f t="shared" si="0"/>
        <v>8994604</v>
      </c>
      <c r="I86" t="s">
        <v>175</v>
      </c>
      <c r="J86">
        <v>10265</v>
      </c>
      <c r="K86">
        <v>101011303</v>
      </c>
      <c r="L86" s="67">
        <f>F86+VLOOKUP(J86,Sheet2!$A$1:$F$51,6,FALSE)</f>
        <v>45626</v>
      </c>
    </row>
    <row r="87" spans="4:12" x14ac:dyDescent="0.2">
      <c r="D87" t="s">
        <v>194</v>
      </c>
      <c r="E87" s="67">
        <v>45566</v>
      </c>
      <c r="F87" s="67">
        <v>45596</v>
      </c>
      <c r="G87">
        <v>2698381.0799999996</v>
      </c>
      <c r="H87" s="18">
        <f t="shared" si="0"/>
        <v>2698381</v>
      </c>
      <c r="I87" t="s">
        <v>175</v>
      </c>
      <c r="J87">
        <v>10265</v>
      </c>
      <c r="K87">
        <v>2010306</v>
      </c>
      <c r="L87" s="67">
        <f>F87+VLOOKUP(J87,Sheet2!$A$1:$F$51,6,FALSE)</f>
        <v>45626</v>
      </c>
    </row>
    <row r="88" spans="4:12" x14ac:dyDescent="0.2">
      <c r="D88" t="s">
        <v>195</v>
      </c>
      <c r="E88" s="67">
        <v>45566</v>
      </c>
      <c r="F88" s="67">
        <v>45596</v>
      </c>
      <c r="G88">
        <v>899460.36</v>
      </c>
      <c r="H88" s="18">
        <f t="shared" si="0"/>
        <v>899460</v>
      </c>
      <c r="I88" t="s">
        <v>175</v>
      </c>
      <c r="J88">
        <v>10265</v>
      </c>
      <c r="K88">
        <v>201017</v>
      </c>
      <c r="L88" s="67">
        <f>F88+VLOOKUP(J88,Sheet2!$A$1:$F$51,6,FALSE)</f>
        <v>45626</v>
      </c>
    </row>
    <row r="89" spans="4:12" x14ac:dyDescent="0.2">
      <c r="D89" t="s">
        <v>196</v>
      </c>
      <c r="E89" s="67">
        <v>45566</v>
      </c>
      <c r="F89" s="67">
        <v>45596</v>
      </c>
      <c r="G89">
        <v>944433.37799999991</v>
      </c>
      <c r="H89" s="18">
        <f t="shared" si="0"/>
        <v>944433</v>
      </c>
      <c r="I89" t="s">
        <v>175</v>
      </c>
      <c r="J89">
        <v>10265</v>
      </c>
      <c r="K89">
        <v>101011002</v>
      </c>
      <c r="L89" s="67">
        <f>F89+VLOOKUP(J89,Sheet2!$A$1:$F$51,6,FALSE)</f>
        <v>45626</v>
      </c>
    </row>
    <row r="90" spans="4:12" x14ac:dyDescent="0.2">
      <c r="D90" t="s">
        <v>197</v>
      </c>
      <c r="E90" s="67">
        <v>45566</v>
      </c>
      <c r="F90" s="67">
        <v>45596</v>
      </c>
      <c r="G90">
        <v>6341195.5379999988</v>
      </c>
      <c r="H90" s="18">
        <f t="shared" si="0"/>
        <v>6341196</v>
      </c>
      <c r="I90" t="s">
        <v>175</v>
      </c>
      <c r="J90">
        <v>10265</v>
      </c>
      <c r="K90">
        <v>4010202</v>
      </c>
      <c r="L90" s="67">
        <f>F90+VLOOKUP(J90,Sheet2!$A$1:$F$51,6,FALSE)</f>
        <v>45626</v>
      </c>
    </row>
    <row r="91" spans="4:12" x14ac:dyDescent="0.2">
      <c r="D91" t="s">
        <v>192</v>
      </c>
      <c r="E91" s="67">
        <v>45597</v>
      </c>
      <c r="F91" s="67">
        <v>45626</v>
      </c>
      <c r="G91">
        <v>8994603.5999999996</v>
      </c>
      <c r="H91" s="18">
        <f t="shared" si="0"/>
        <v>8994604</v>
      </c>
      <c r="I91" t="s">
        <v>175</v>
      </c>
      <c r="J91">
        <v>10265</v>
      </c>
      <c r="K91">
        <v>101011303</v>
      </c>
      <c r="L91" s="67">
        <f>F91+VLOOKUP(J91,Sheet2!$A$1:$F$51,6,FALSE)</f>
        <v>45656</v>
      </c>
    </row>
    <row r="92" spans="4:12" x14ac:dyDescent="0.2">
      <c r="D92" t="s">
        <v>194</v>
      </c>
      <c r="E92" s="67">
        <v>45597</v>
      </c>
      <c r="F92" s="67">
        <v>45626</v>
      </c>
      <c r="G92">
        <v>2698381.0799999996</v>
      </c>
      <c r="H92" s="18">
        <f t="shared" si="0"/>
        <v>2698381</v>
      </c>
      <c r="I92" t="s">
        <v>175</v>
      </c>
      <c r="J92">
        <v>10265</v>
      </c>
      <c r="K92">
        <v>2010306</v>
      </c>
      <c r="L92" s="67">
        <f>F92+VLOOKUP(J92,Sheet2!$A$1:$F$51,6,FALSE)</f>
        <v>45656</v>
      </c>
    </row>
    <row r="93" spans="4:12" x14ac:dyDescent="0.2">
      <c r="D93" t="s">
        <v>195</v>
      </c>
      <c r="E93" s="67">
        <v>45597</v>
      </c>
      <c r="F93" s="67">
        <v>45626</v>
      </c>
      <c r="G93">
        <v>899460.36</v>
      </c>
      <c r="H93" s="18">
        <f t="shared" si="0"/>
        <v>899460</v>
      </c>
      <c r="I93" t="s">
        <v>175</v>
      </c>
      <c r="J93">
        <v>10265</v>
      </c>
      <c r="K93">
        <v>201017</v>
      </c>
      <c r="L93" s="67">
        <f>F93+VLOOKUP(J93,Sheet2!$A$1:$F$51,6,FALSE)</f>
        <v>45656</v>
      </c>
    </row>
    <row r="94" spans="4:12" x14ac:dyDescent="0.2">
      <c r="D94" t="s">
        <v>196</v>
      </c>
      <c r="E94" s="67">
        <v>45597</v>
      </c>
      <c r="F94" s="67">
        <v>45626</v>
      </c>
      <c r="G94">
        <v>944433.37799999991</v>
      </c>
      <c r="H94" s="18">
        <f t="shared" si="0"/>
        <v>944433</v>
      </c>
      <c r="I94" t="s">
        <v>175</v>
      </c>
      <c r="J94">
        <v>10265</v>
      </c>
      <c r="K94">
        <v>101011002</v>
      </c>
      <c r="L94" s="67">
        <f>F94+VLOOKUP(J94,Sheet2!$A$1:$F$51,6,FALSE)</f>
        <v>45656</v>
      </c>
    </row>
    <row r="95" spans="4:12" x14ac:dyDescent="0.2">
      <c r="D95" t="s">
        <v>197</v>
      </c>
      <c r="E95" s="67">
        <v>45597</v>
      </c>
      <c r="F95" s="67">
        <v>45626</v>
      </c>
      <c r="G95">
        <v>6341195.5379999988</v>
      </c>
      <c r="H95" s="18">
        <f t="shared" si="0"/>
        <v>6341196</v>
      </c>
      <c r="I95" t="s">
        <v>175</v>
      </c>
      <c r="J95">
        <v>10265</v>
      </c>
      <c r="K95">
        <v>4010202</v>
      </c>
      <c r="L95" s="67">
        <f>F95+VLOOKUP(J95,Sheet2!$A$1:$F$51,6,FALSE)</f>
        <v>45656</v>
      </c>
    </row>
    <row r="96" spans="4:12" x14ac:dyDescent="0.2">
      <c r="D96" t="s">
        <v>192</v>
      </c>
      <c r="E96" s="67">
        <v>45627</v>
      </c>
      <c r="F96" s="67">
        <v>45657</v>
      </c>
      <c r="G96">
        <v>8994603.5999999996</v>
      </c>
      <c r="H96" s="18">
        <f t="shared" si="0"/>
        <v>8994604</v>
      </c>
      <c r="I96" t="s">
        <v>175</v>
      </c>
      <c r="J96">
        <v>10265</v>
      </c>
      <c r="K96">
        <v>101011303</v>
      </c>
      <c r="L96" s="67">
        <f>F96+VLOOKUP(J96,Sheet2!$A$1:$F$51,6,FALSE)</f>
        <v>45687</v>
      </c>
    </row>
    <row r="97" spans="4:12" x14ac:dyDescent="0.2">
      <c r="D97" t="s">
        <v>194</v>
      </c>
      <c r="E97" s="67">
        <v>45627</v>
      </c>
      <c r="F97" s="67">
        <v>45657</v>
      </c>
      <c r="G97">
        <v>2698381.0799999996</v>
      </c>
      <c r="H97" s="18">
        <f t="shared" si="0"/>
        <v>2698381</v>
      </c>
      <c r="I97" t="s">
        <v>175</v>
      </c>
      <c r="J97">
        <v>10265</v>
      </c>
      <c r="K97">
        <v>2010306</v>
      </c>
      <c r="L97" s="67">
        <f>F97+VLOOKUP(J97,Sheet2!$A$1:$F$51,6,FALSE)</f>
        <v>45687</v>
      </c>
    </row>
    <row r="98" spans="4:12" x14ac:dyDescent="0.2">
      <c r="D98" t="s">
        <v>195</v>
      </c>
      <c r="E98" s="67">
        <v>45627</v>
      </c>
      <c r="F98" s="67">
        <v>45657</v>
      </c>
      <c r="G98">
        <v>899460.36</v>
      </c>
      <c r="H98" s="18">
        <f t="shared" si="0"/>
        <v>899460</v>
      </c>
      <c r="I98" t="s">
        <v>175</v>
      </c>
      <c r="J98">
        <v>10265</v>
      </c>
      <c r="K98">
        <v>201017</v>
      </c>
      <c r="L98" s="67">
        <f>F98+VLOOKUP(J98,Sheet2!$A$1:$F$51,6,FALSE)</f>
        <v>45687</v>
      </c>
    </row>
    <row r="99" spans="4:12" x14ac:dyDescent="0.2">
      <c r="D99" t="s">
        <v>196</v>
      </c>
      <c r="E99" s="67">
        <v>45627</v>
      </c>
      <c r="F99" s="67">
        <v>45657</v>
      </c>
      <c r="G99">
        <v>944433.37799999991</v>
      </c>
      <c r="H99" s="18">
        <f t="shared" si="0"/>
        <v>944433</v>
      </c>
      <c r="I99" t="s">
        <v>175</v>
      </c>
      <c r="J99">
        <v>10265</v>
      </c>
      <c r="K99">
        <v>101011002</v>
      </c>
      <c r="L99" s="67">
        <f>F99+VLOOKUP(J99,Sheet2!$A$1:$F$51,6,FALSE)</f>
        <v>45687</v>
      </c>
    </row>
    <row r="100" spans="4:12" x14ac:dyDescent="0.2">
      <c r="D100" t="s">
        <v>197</v>
      </c>
      <c r="E100" s="67">
        <v>45627</v>
      </c>
      <c r="F100" s="67">
        <v>45657</v>
      </c>
      <c r="G100">
        <v>6341195.5379999988</v>
      </c>
      <c r="H100" s="18">
        <f t="shared" si="0"/>
        <v>6341196</v>
      </c>
      <c r="I100" t="s">
        <v>175</v>
      </c>
      <c r="J100">
        <v>10265</v>
      </c>
      <c r="K100">
        <v>4010202</v>
      </c>
      <c r="L100" s="67">
        <f>F100+VLOOKUP(J100,Sheet2!$A$1:$F$51,6,FALSE)</f>
        <v>45687</v>
      </c>
    </row>
  </sheetData>
  <autoFilter ref="B2:M14" xr:uid="{64209F13-93CC-40E9-91C9-0FD664F29CA2}"/>
  <phoneticPr fontId="5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5FFAE-22AD-4248-B372-455C3F2D5B11}">
  <dimension ref="A1:T50"/>
  <sheetViews>
    <sheetView workbookViewId="0">
      <selection activeCell="A21" sqref="A21"/>
    </sheetView>
  </sheetViews>
  <sheetFormatPr defaultRowHeight="14.25" x14ac:dyDescent="0.2"/>
  <cols>
    <col min="1" max="1" width="26.25" style="82" bestFit="1" customWidth="1"/>
    <col min="2" max="3" width="37.875" style="73" bestFit="1" customWidth="1"/>
    <col min="4" max="5" width="37.875" style="73" customWidth="1"/>
    <col min="6" max="6" width="32.5" style="73" bestFit="1" customWidth="1"/>
    <col min="7" max="8" width="12.25" style="82" bestFit="1" customWidth="1"/>
    <col min="9" max="20" width="15.625" style="83" bestFit="1" customWidth="1"/>
    <col min="21" max="16384" width="9" style="73"/>
  </cols>
  <sheetData>
    <row r="1" spans="1:20" ht="17.25" x14ac:dyDescent="0.2">
      <c r="A1" s="70" t="s">
        <v>0</v>
      </c>
      <c r="B1" s="71" t="s">
        <v>201</v>
      </c>
      <c r="C1" s="71" t="s">
        <v>1</v>
      </c>
      <c r="D1" s="71" t="s">
        <v>202</v>
      </c>
      <c r="E1" s="71" t="s">
        <v>202</v>
      </c>
      <c r="F1" s="71" t="s">
        <v>2</v>
      </c>
      <c r="G1" s="70" t="s">
        <v>114</v>
      </c>
      <c r="H1" s="70" t="s">
        <v>115</v>
      </c>
      <c r="I1" s="72">
        <v>45337</v>
      </c>
      <c r="J1" s="72">
        <v>45366</v>
      </c>
      <c r="K1" s="72">
        <v>45397</v>
      </c>
      <c r="L1" s="72">
        <v>45427</v>
      </c>
      <c r="M1" s="72">
        <v>45458</v>
      </c>
      <c r="N1" s="72">
        <v>45488</v>
      </c>
      <c r="O1" s="72">
        <v>45519</v>
      </c>
      <c r="P1" s="72">
        <v>45550</v>
      </c>
      <c r="Q1" s="72">
        <v>45580</v>
      </c>
      <c r="R1" s="72">
        <v>45611</v>
      </c>
      <c r="S1" s="72">
        <v>45641</v>
      </c>
      <c r="T1" s="72">
        <v>45306</v>
      </c>
    </row>
    <row r="2" spans="1:20" ht="15.75" x14ac:dyDescent="0.2">
      <c r="A2" s="74">
        <v>10077</v>
      </c>
      <c r="B2" s="75">
        <v>10101014601</v>
      </c>
      <c r="C2" s="76" t="s">
        <v>5</v>
      </c>
      <c r="D2" s="76" t="str">
        <f>VLOOKUP(B2,[8]Customers!$A$1:$D$58,3,FALSE)</f>
        <v>شركة العراب للمقاولات</v>
      </c>
      <c r="E2" s="76" t="s">
        <v>203</v>
      </c>
      <c r="F2" s="76" t="s">
        <v>6</v>
      </c>
      <c r="G2" s="74">
        <v>7</v>
      </c>
      <c r="H2" s="74" t="s">
        <v>110</v>
      </c>
      <c r="I2" s="77" t="e">
        <f>VLOOKUP(A2,Sheet1!A:K,14,0)</f>
        <v>#REF!</v>
      </c>
      <c r="J2" s="77" t="e">
        <f>VLOOKUP(A2,Sheet1!A:K,19,0)</f>
        <v>#REF!</v>
      </c>
      <c r="K2" s="77" t="e">
        <f>VLOOKUP(A2,Sheet1!A:K,24,0)</f>
        <v>#REF!</v>
      </c>
      <c r="L2" s="77" t="e">
        <f>VLOOKUP(A2,Sheet1!A:K,29,0)</f>
        <v>#REF!</v>
      </c>
      <c r="M2" s="77" t="e">
        <f>VLOOKUP(A2,Sheet1!A:K,34,0)</f>
        <v>#REF!</v>
      </c>
      <c r="N2" s="77" t="e">
        <f>VLOOKUP(A2,Sheet1!A:K,39,0)</f>
        <v>#REF!</v>
      </c>
      <c r="O2" s="77" t="e">
        <f>VLOOKUP(A2,Sheet1!A:K,44,0)</f>
        <v>#REF!</v>
      </c>
      <c r="P2" s="77" t="e">
        <f>VLOOKUP(A2,Sheet1!A:K,49,0)</f>
        <v>#REF!</v>
      </c>
      <c r="Q2" s="77" t="e">
        <f>VLOOKUP(A2,Sheet1!A:K,54,0)</f>
        <v>#REF!</v>
      </c>
      <c r="R2" s="77" t="e">
        <f>VLOOKUP(A2,Sheet1!A:K,59,0)</f>
        <v>#REF!</v>
      </c>
      <c r="S2" s="77" t="e">
        <f>VLOOKUP(A2,Sheet1!A:K,64,0)</f>
        <v>#REF!</v>
      </c>
      <c r="T2" s="77" t="e">
        <f>VLOOKUP(A2,Sheet1!A:K,69,0)</f>
        <v>#REF!</v>
      </c>
    </row>
    <row r="3" spans="1:20" ht="15.75" x14ac:dyDescent="0.25">
      <c r="A3" s="78">
        <v>10137</v>
      </c>
      <c r="B3" s="75">
        <v>10101010606</v>
      </c>
      <c r="C3" s="79" t="s">
        <v>8</v>
      </c>
      <c r="D3" s="79" t="str">
        <f>VLOOKUP(B3,[8]Customers!$A$1:$D$58,3,FALSE)</f>
        <v>شركة تحالف بكين و موبكو للمقاولات</v>
      </c>
      <c r="E3" s="79" t="s">
        <v>204</v>
      </c>
      <c r="F3" s="79" t="s">
        <v>9</v>
      </c>
      <c r="G3" s="78">
        <v>30</v>
      </c>
      <c r="H3" s="78" t="s">
        <v>109</v>
      </c>
      <c r="I3" s="80" t="e">
        <f>VLOOKUP(A3,Sheet1!A:K,14,0)</f>
        <v>#REF!</v>
      </c>
      <c r="J3" s="80" t="e">
        <f>VLOOKUP(A3,Sheet1!A:K,19,0)</f>
        <v>#REF!</v>
      </c>
      <c r="K3" s="80" t="e">
        <f>VLOOKUP(A3,Sheet1!A:K,24,0)</f>
        <v>#REF!</v>
      </c>
      <c r="L3" s="80" t="e">
        <f>VLOOKUP(A3,Sheet1!A:K,29,0)</f>
        <v>#REF!</v>
      </c>
      <c r="M3" s="80" t="e">
        <f>VLOOKUP(A3,Sheet1!A:K,34,0)</f>
        <v>#REF!</v>
      </c>
      <c r="N3" s="80" t="e">
        <f>VLOOKUP(A3,Sheet1!A:K,39,0)</f>
        <v>#REF!</v>
      </c>
      <c r="O3" s="80" t="e">
        <f>VLOOKUP(A3,Sheet1!A:K,44,0)</f>
        <v>#REF!</v>
      </c>
      <c r="P3" s="80" t="e">
        <f>VLOOKUP(A3,Sheet1!A:K,49,0)</f>
        <v>#REF!</v>
      </c>
      <c r="Q3" s="80" t="e">
        <f>VLOOKUP(A3,Sheet1!A:K,54,0)</f>
        <v>#REF!</v>
      </c>
      <c r="R3" s="80" t="e">
        <f>VLOOKUP(A3,Sheet1!A:K,59,0)</f>
        <v>#REF!</v>
      </c>
      <c r="S3" s="80" t="e">
        <f>VLOOKUP(A3,Sheet1!A:K,64,0)</f>
        <v>#REF!</v>
      </c>
      <c r="T3" s="80" t="e">
        <f>VLOOKUP(A3,Sheet1!A:K,69,0)</f>
        <v>#REF!</v>
      </c>
    </row>
    <row r="4" spans="1:20" ht="15.75" x14ac:dyDescent="0.2">
      <c r="A4" s="74">
        <v>10245</v>
      </c>
      <c r="B4" s="75">
        <v>10101029001</v>
      </c>
      <c r="C4" s="76" t="s">
        <v>10</v>
      </c>
      <c r="D4" s="76" t="str">
        <f>VLOOKUP(B4,[8]Customers!$A$1:$D$58,3,FALSE)</f>
        <v>شركة مديدة للرعاية الطبية</v>
      </c>
      <c r="E4" s="76" t="s">
        <v>205</v>
      </c>
      <c r="F4" s="76" t="s">
        <v>11</v>
      </c>
      <c r="G4" s="74">
        <v>15</v>
      </c>
      <c r="H4" s="74" t="s">
        <v>109</v>
      </c>
      <c r="I4" s="77" t="e">
        <f>VLOOKUP(A4,Sheet1!A:K,14,0)</f>
        <v>#REF!</v>
      </c>
      <c r="J4" s="77" t="e">
        <f>VLOOKUP(A4,Sheet1!A:K,19,0)</f>
        <v>#REF!</v>
      </c>
      <c r="K4" s="77" t="e">
        <f>VLOOKUP(A4,Sheet1!A:K,24,0)</f>
        <v>#REF!</v>
      </c>
      <c r="L4" s="77" t="e">
        <f>VLOOKUP(A4,Sheet1!A:K,29,0)</f>
        <v>#REF!</v>
      </c>
      <c r="M4" s="77" t="e">
        <f>VLOOKUP(A4,Sheet1!A:K,34,0)</f>
        <v>#REF!</v>
      </c>
      <c r="N4" s="77" t="e">
        <f>VLOOKUP(A4,Sheet1!A:K,39,0)</f>
        <v>#REF!</v>
      </c>
      <c r="O4" s="77" t="e">
        <f>VLOOKUP(A4,Sheet1!A:K,44,0)</f>
        <v>#REF!</v>
      </c>
      <c r="P4" s="77" t="e">
        <f>VLOOKUP(A4,Sheet1!A:K,49,0)</f>
        <v>#REF!</v>
      </c>
      <c r="Q4" s="77" t="e">
        <f>VLOOKUP(A4,Sheet1!A:K,54,0)</f>
        <v>#REF!</v>
      </c>
      <c r="R4" s="77" t="e">
        <f>VLOOKUP(A4,Sheet1!A:K,59,0)</f>
        <v>#REF!</v>
      </c>
      <c r="S4" s="77" t="e">
        <f>VLOOKUP(A4,Sheet1!A:K,64,0)</f>
        <v>#REF!</v>
      </c>
      <c r="T4" s="77" t="e">
        <f>VLOOKUP(A4,Sheet1!A:K,69,0)</f>
        <v>#REF!</v>
      </c>
    </row>
    <row r="5" spans="1:20" ht="15.75" x14ac:dyDescent="0.25">
      <c r="A5" s="78">
        <v>10251</v>
      </c>
      <c r="B5" s="75">
        <v>10101030001</v>
      </c>
      <c r="C5" s="79" t="s">
        <v>12</v>
      </c>
      <c r="D5" s="79" t="str">
        <f>VLOOKUP(B5,[8]Customers!$A$1:$D$58,3,FALSE)</f>
        <v>شركة نسما للصناعات المتحدة</v>
      </c>
      <c r="E5" s="79" t="s">
        <v>206</v>
      </c>
      <c r="F5" s="79" t="s">
        <v>13</v>
      </c>
      <c r="G5" s="78">
        <v>90</v>
      </c>
      <c r="H5" s="78" t="s">
        <v>110</v>
      </c>
      <c r="I5" s="80" t="e">
        <f>VLOOKUP(A5,Sheet1!A:K,14,0)</f>
        <v>#REF!</v>
      </c>
      <c r="J5" s="80" t="e">
        <f>VLOOKUP(A5,Sheet1!A:K,19,0)</f>
        <v>#REF!</v>
      </c>
      <c r="K5" s="80" t="e">
        <f>VLOOKUP(A5,Sheet1!A:K,24,0)</f>
        <v>#REF!</v>
      </c>
      <c r="L5" s="80" t="e">
        <f>VLOOKUP(A5,Sheet1!A:K,29,0)</f>
        <v>#REF!</v>
      </c>
      <c r="M5" s="80" t="e">
        <f>VLOOKUP(A5,Sheet1!A:K,34,0)</f>
        <v>#REF!</v>
      </c>
      <c r="N5" s="80" t="e">
        <f>VLOOKUP(A5,Sheet1!A:K,39,0)</f>
        <v>#REF!</v>
      </c>
      <c r="O5" s="80" t="e">
        <f>VLOOKUP(A5,Sheet1!A:K,44,0)</f>
        <v>#REF!</v>
      </c>
      <c r="P5" s="80" t="e">
        <f>VLOOKUP(A5,Sheet1!A:K,49,0)</f>
        <v>#REF!</v>
      </c>
      <c r="Q5" s="80" t="e">
        <f>VLOOKUP(A5,Sheet1!A:K,54,0)</f>
        <v>#REF!</v>
      </c>
      <c r="R5" s="80" t="e">
        <f>VLOOKUP(A5,Sheet1!A:K,59,0)</f>
        <v>#REF!</v>
      </c>
      <c r="S5" s="80" t="e">
        <f>VLOOKUP(A5,Sheet1!A:K,64,0)</f>
        <v>#REF!</v>
      </c>
      <c r="T5" s="80" t="e">
        <f>VLOOKUP(A5,Sheet1!A:K,69,0)</f>
        <v>#REF!</v>
      </c>
    </row>
    <row r="6" spans="1:20" ht="15.75" x14ac:dyDescent="0.2">
      <c r="A6" s="74">
        <v>10240</v>
      </c>
      <c r="B6" s="75">
        <v>10101016801</v>
      </c>
      <c r="C6" s="76" t="s">
        <v>14</v>
      </c>
      <c r="D6" s="76" t="str">
        <f>VLOOKUP(B6,[8]Customers!$A$1:$D$58,3,FALSE)</f>
        <v>شركة امد العربية للاستثمار المحدودة</v>
      </c>
      <c r="E6" s="76" t="s">
        <v>207</v>
      </c>
      <c r="F6" s="76" t="s">
        <v>15</v>
      </c>
      <c r="G6" s="74">
        <v>7</v>
      </c>
      <c r="H6" s="74" t="s">
        <v>109</v>
      </c>
      <c r="I6" s="77" t="e">
        <f>VLOOKUP(A6,Sheet1!A:K,14,0)</f>
        <v>#REF!</v>
      </c>
      <c r="J6" s="77" t="e">
        <f>VLOOKUP(A6,Sheet1!A:K,19,0)</f>
        <v>#REF!</v>
      </c>
      <c r="K6" s="77" t="e">
        <f>VLOOKUP(A6,Sheet1!A:K,24,0)</f>
        <v>#REF!</v>
      </c>
      <c r="L6" s="77" t="e">
        <f>VLOOKUP(A6,Sheet1!A:K,29,0)</f>
        <v>#REF!</v>
      </c>
      <c r="M6" s="77" t="e">
        <f>VLOOKUP(A6,Sheet1!A:K,34,0)</f>
        <v>#REF!</v>
      </c>
      <c r="N6" s="77" t="e">
        <f>VLOOKUP(A6,Sheet1!A:K,39,0)</f>
        <v>#REF!</v>
      </c>
      <c r="O6" s="77" t="e">
        <f>VLOOKUP(A6,Sheet1!A:K,44,0)</f>
        <v>#REF!</v>
      </c>
      <c r="P6" s="77" t="e">
        <f>VLOOKUP(A6,Sheet1!A:K,49,0)</f>
        <v>#REF!</v>
      </c>
      <c r="Q6" s="77" t="e">
        <f>VLOOKUP(A6,Sheet1!A:K,54,0)</f>
        <v>#REF!</v>
      </c>
      <c r="R6" s="77" t="e">
        <f>VLOOKUP(A6,Sheet1!A:K,59,0)</f>
        <v>#REF!</v>
      </c>
      <c r="S6" s="77" t="e">
        <f>VLOOKUP(A6,Sheet1!A:K,64,0)</f>
        <v>#REF!</v>
      </c>
      <c r="T6" s="77" t="e">
        <f>VLOOKUP(A6,Sheet1!A:K,69,0)</f>
        <v>#REF!</v>
      </c>
    </row>
    <row r="7" spans="1:20" ht="15.75" x14ac:dyDescent="0.25">
      <c r="A7" s="78">
        <v>10012</v>
      </c>
      <c r="B7" s="75">
        <v>10101010601</v>
      </c>
      <c r="C7" s="79" t="s">
        <v>16</v>
      </c>
      <c r="D7" s="79" t="str">
        <f>VLOOKUP(B7,[8]Customers!$A$1:$D$58,3,FALSE)</f>
        <v>شركة بى اى سى العربية المحدودة</v>
      </c>
      <c r="E7" s="79" t="s">
        <v>208</v>
      </c>
      <c r="F7" s="79" t="s">
        <v>17</v>
      </c>
      <c r="G7" s="78">
        <v>30</v>
      </c>
      <c r="H7" s="78" t="s">
        <v>109</v>
      </c>
      <c r="I7" s="80" t="e">
        <f>VLOOKUP(A7,Sheet1!A:K,14,0)</f>
        <v>#REF!</v>
      </c>
      <c r="J7" s="80" t="e">
        <f>VLOOKUP(A7,Sheet1!A:K,19,0)</f>
        <v>#REF!</v>
      </c>
      <c r="K7" s="80" t="e">
        <f>VLOOKUP(A7,Sheet1!A:K,24,0)</f>
        <v>#REF!</v>
      </c>
      <c r="L7" s="80" t="e">
        <f>VLOOKUP(A7,Sheet1!A:K,29,0)</f>
        <v>#REF!</v>
      </c>
      <c r="M7" s="80" t="e">
        <f>VLOOKUP(A7,Sheet1!A:K,34,0)</f>
        <v>#REF!</v>
      </c>
      <c r="N7" s="80" t="e">
        <f>VLOOKUP(A7,Sheet1!A:K,39,0)</f>
        <v>#REF!</v>
      </c>
      <c r="O7" s="80" t="e">
        <f>VLOOKUP(A7,Sheet1!A:K,44,0)</f>
        <v>#REF!</v>
      </c>
      <c r="P7" s="80" t="e">
        <f>VLOOKUP(A7,Sheet1!A:K,49,0)</f>
        <v>#REF!</v>
      </c>
      <c r="Q7" s="80" t="e">
        <f>VLOOKUP(A7,Sheet1!A:K,54,0)</f>
        <v>#REF!</v>
      </c>
      <c r="R7" s="80" t="e">
        <f>VLOOKUP(A7,Sheet1!A:K,59,0)</f>
        <v>#REF!</v>
      </c>
      <c r="S7" s="80" t="e">
        <f>VLOOKUP(A7,Sheet1!A:K,64,0)</f>
        <v>#REF!</v>
      </c>
      <c r="T7" s="80" t="e">
        <f>VLOOKUP(A7,Sheet1!A:K,69,0)</f>
        <v>#REF!</v>
      </c>
    </row>
    <row r="8" spans="1:20" ht="15.75" x14ac:dyDescent="0.2">
      <c r="A8" s="74">
        <v>10138</v>
      </c>
      <c r="B8" s="75">
        <v>10101014601</v>
      </c>
      <c r="C8" s="76" t="s">
        <v>19</v>
      </c>
      <c r="D8" s="76" t="str">
        <f>VLOOKUP(B8,[8]Customers!$A$1:$D$58,3,FALSE)</f>
        <v>شركة العراب للمقاولات</v>
      </c>
      <c r="E8" s="76" t="s">
        <v>203</v>
      </c>
      <c r="F8" s="76" t="s">
        <v>6</v>
      </c>
      <c r="G8" s="74">
        <v>7</v>
      </c>
      <c r="H8" s="74" t="s">
        <v>110</v>
      </c>
      <c r="I8" s="77" t="e">
        <f>VLOOKUP(A8,Sheet1!A:K,14,0)</f>
        <v>#REF!</v>
      </c>
      <c r="J8" s="77" t="e">
        <f>VLOOKUP(A8,Sheet1!A:K,19,0)</f>
        <v>#REF!</v>
      </c>
      <c r="K8" s="77" t="e">
        <f>VLOOKUP(A8,Sheet1!A:K,24,0)</f>
        <v>#REF!</v>
      </c>
      <c r="L8" s="77" t="e">
        <f>VLOOKUP(A8,Sheet1!A:K,29,0)</f>
        <v>#REF!</v>
      </c>
      <c r="M8" s="77" t="e">
        <f>VLOOKUP(A8,Sheet1!A:K,34,0)</f>
        <v>#REF!</v>
      </c>
      <c r="N8" s="77" t="e">
        <f>VLOOKUP(A8,Sheet1!A:K,39,0)</f>
        <v>#REF!</v>
      </c>
      <c r="O8" s="77" t="e">
        <f>VLOOKUP(A8,Sheet1!A:K,44,0)</f>
        <v>#REF!</v>
      </c>
      <c r="P8" s="77" t="e">
        <f>VLOOKUP(A8,Sheet1!A:K,49,0)</f>
        <v>#REF!</v>
      </c>
      <c r="Q8" s="77" t="e">
        <f>VLOOKUP(A8,Sheet1!A:K,54,0)</f>
        <v>#REF!</v>
      </c>
      <c r="R8" s="77" t="e">
        <f>VLOOKUP(A8,Sheet1!A:K,59,0)</f>
        <v>#REF!</v>
      </c>
      <c r="S8" s="77" t="e">
        <f>VLOOKUP(A8,Sheet1!A:K,64,0)</f>
        <v>#REF!</v>
      </c>
      <c r="T8" s="77" t="e">
        <f>VLOOKUP(A8,Sheet1!A:K,69,0)</f>
        <v>#REF!</v>
      </c>
    </row>
    <row r="9" spans="1:20" ht="15.75" x14ac:dyDescent="0.25">
      <c r="A9" s="78">
        <v>10088</v>
      </c>
      <c r="B9" s="75">
        <v>10101011804</v>
      </c>
      <c r="C9" s="79" t="s">
        <v>20</v>
      </c>
      <c r="D9" s="79" t="str">
        <f>VLOOKUP(B9,[8]Customers!$A$1:$D$58,3,FALSE)</f>
        <v>شركة الراشد للتجارة والمقاولات</v>
      </c>
      <c r="E9" s="79" t="s">
        <v>209</v>
      </c>
      <c r="F9" s="79" t="s">
        <v>21</v>
      </c>
      <c r="G9" s="78">
        <v>30</v>
      </c>
      <c r="H9" s="78" t="s">
        <v>111</v>
      </c>
      <c r="I9" s="80" t="e">
        <f>VLOOKUP(A9,Sheet1!A:K,14,0)</f>
        <v>#REF!</v>
      </c>
      <c r="J9" s="80" t="e">
        <f>VLOOKUP(A9,Sheet1!A:K,19,0)</f>
        <v>#REF!</v>
      </c>
      <c r="K9" s="80" t="e">
        <f>VLOOKUP(A9,Sheet1!A:K,24,0)</f>
        <v>#REF!</v>
      </c>
      <c r="L9" s="80" t="e">
        <f>VLOOKUP(A9,Sheet1!A:K,29,0)</f>
        <v>#REF!</v>
      </c>
      <c r="M9" s="80" t="e">
        <f>VLOOKUP(A9,Sheet1!A:K,34,0)</f>
        <v>#REF!</v>
      </c>
      <c r="N9" s="80" t="e">
        <f>VLOOKUP(A9,Sheet1!A:K,39,0)</f>
        <v>#REF!</v>
      </c>
      <c r="O9" s="80" t="e">
        <f>VLOOKUP(A9,Sheet1!A:K,44,0)</f>
        <v>#REF!</v>
      </c>
      <c r="P9" s="80" t="e">
        <f>VLOOKUP(A9,Sheet1!A:K,49,0)</f>
        <v>#REF!</v>
      </c>
      <c r="Q9" s="80" t="e">
        <f>VLOOKUP(A9,Sheet1!A:K,54,0)</f>
        <v>#REF!</v>
      </c>
      <c r="R9" s="80" t="e">
        <f>VLOOKUP(A9,Sheet1!A:K,59,0)</f>
        <v>#REF!</v>
      </c>
      <c r="S9" s="80" t="e">
        <f>VLOOKUP(A9,Sheet1!A:K,64,0)</f>
        <v>#REF!</v>
      </c>
      <c r="T9" s="80" t="e">
        <f>VLOOKUP(A9,Sheet1!A:K,69,0)</f>
        <v>#REF!</v>
      </c>
    </row>
    <row r="10" spans="1:20" ht="15.75" x14ac:dyDescent="0.2">
      <c r="A10" s="74">
        <v>10088</v>
      </c>
      <c r="B10" s="75">
        <v>10101011804</v>
      </c>
      <c r="C10" s="76" t="s">
        <v>22</v>
      </c>
      <c r="D10" s="76" t="str">
        <f>VLOOKUP(B10,[8]Customers!$A$1:$D$58,3,FALSE)</f>
        <v>شركة الراشد للتجارة والمقاولات</v>
      </c>
      <c r="E10" s="76" t="s">
        <v>209</v>
      </c>
      <c r="F10" s="76" t="s">
        <v>21</v>
      </c>
      <c r="G10" s="74">
        <v>30</v>
      </c>
      <c r="H10" s="74" t="s">
        <v>111</v>
      </c>
      <c r="I10" s="77" t="e">
        <f>VLOOKUP(A10,Sheet1!A:K,14,0)</f>
        <v>#REF!</v>
      </c>
      <c r="J10" s="77" t="e">
        <f>VLOOKUP(A10,Sheet1!A:K,19,0)</f>
        <v>#REF!</v>
      </c>
      <c r="K10" s="77" t="e">
        <f>VLOOKUP(A10,Sheet1!A:K,24,0)</f>
        <v>#REF!</v>
      </c>
      <c r="L10" s="77" t="e">
        <f>VLOOKUP(A10,Sheet1!A:K,29,0)</f>
        <v>#REF!</v>
      </c>
      <c r="M10" s="77" t="e">
        <f>VLOOKUP(A10,Sheet1!A:K,34,0)</f>
        <v>#REF!</v>
      </c>
      <c r="N10" s="77" t="e">
        <f>VLOOKUP(A10,Sheet1!A:K,39,0)</f>
        <v>#REF!</v>
      </c>
      <c r="O10" s="77" t="e">
        <f>VLOOKUP(A10,Sheet1!A:K,44,0)</f>
        <v>#REF!</v>
      </c>
      <c r="P10" s="77" t="e">
        <f>VLOOKUP(A10,Sheet1!A:K,49,0)</f>
        <v>#REF!</v>
      </c>
      <c r="Q10" s="77" t="e">
        <f>VLOOKUP(A10,Sheet1!A:K,54,0)</f>
        <v>#REF!</v>
      </c>
      <c r="R10" s="77" t="e">
        <f>VLOOKUP(A10,Sheet1!A:K,59,0)</f>
        <v>#REF!</v>
      </c>
      <c r="S10" s="77" t="e">
        <f>VLOOKUP(A10,Sheet1!A:K,64,0)</f>
        <v>#REF!</v>
      </c>
      <c r="T10" s="77" t="e">
        <f>VLOOKUP(A10,Sheet1!A:K,69,0)</f>
        <v>#REF!</v>
      </c>
    </row>
    <row r="11" spans="1:20" ht="15.75" x14ac:dyDescent="0.25">
      <c r="A11" s="78">
        <v>10256</v>
      </c>
      <c r="B11" s="75">
        <v>10101013506</v>
      </c>
      <c r="C11" s="79" t="s">
        <v>23</v>
      </c>
      <c r="D11" s="79" t="str">
        <f>VLOOKUP(B11,[8]Customers!$A$1:$D$58,3,FALSE)</f>
        <v xml:space="preserve"> شركة شابورجي بالونجي ميد ايست المحدوده  </v>
      </c>
      <c r="E11" s="79" t="s">
        <v>210</v>
      </c>
      <c r="F11" s="79" t="s">
        <v>24</v>
      </c>
      <c r="G11" s="78">
        <v>14</v>
      </c>
      <c r="H11" s="78" t="s">
        <v>109</v>
      </c>
      <c r="I11" s="80" t="e">
        <f>VLOOKUP(A11,Sheet1!A:K,14,0)</f>
        <v>#REF!</v>
      </c>
      <c r="J11" s="80" t="e">
        <f>VLOOKUP(A11,Sheet1!A:K,19,0)</f>
        <v>#REF!</v>
      </c>
      <c r="K11" s="80" t="e">
        <f>VLOOKUP(A11,Sheet1!A:K,24,0)</f>
        <v>#REF!</v>
      </c>
      <c r="L11" s="80" t="e">
        <f>VLOOKUP(A11,Sheet1!A:K,29,0)</f>
        <v>#REF!</v>
      </c>
      <c r="M11" s="80" t="e">
        <f>VLOOKUP(A11,Sheet1!A:K,34,0)</f>
        <v>#REF!</v>
      </c>
      <c r="N11" s="80" t="e">
        <f>VLOOKUP(A11,Sheet1!A:K,39,0)</f>
        <v>#REF!</v>
      </c>
      <c r="O11" s="80" t="e">
        <f>VLOOKUP(A11,Sheet1!A:K,44,0)</f>
        <v>#REF!</v>
      </c>
      <c r="P11" s="80" t="e">
        <f>VLOOKUP(A11,Sheet1!A:K,49,0)</f>
        <v>#REF!</v>
      </c>
      <c r="Q11" s="80" t="e">
        <f>VLOOKUP(A11,Sheet1!A:K,54,0)</f>
        <v>#REF!</v>
      </c>
      <c r="R11" s="80" t="e">
        <f>VLOOKUP(A11,Sheet1!A:K,59,0)</f>
        <v>#REF!</v>
      </c>
      <c r="S11" s="80" t="e">
        <f>VLOOKUP(A11,Sheet1!A:K,64,0)</f>
        <v>#REF!</v>
      </c>
      <c r="T11" s="80" t="e">
        <f>VLOOKUP(A11,Sheet1!A:K,69,0)</f>
        <v>#REF!</v>
      </c>
    </row>
    <row r="12" spans="1:20" ht="15.75" x14ac:dyDescent="0.2">
      <c r="A12" s="74">
        <v>10080</v>
      </c>
      <c r="B12" s="75">
        <v>10101014801</v>
      </c>
      <c r="C12" s="76" t="s">
        <v>25</v>
      </c>
      <c r="D12" s="76" t="str">
        <f>VLOOKUP(B12,[8]Customers!$A$1:$D$58,3,FALSE)</f>
        <v>شركة ارميتال للصناعات المعدنيه المحدوده</v>
      </c>
      <c r="E12" s="76" t="s">
        <v>211</v>
      </c>
      <c r="F12" s="76" t="s">
        <v>26</v>
      </c>
      <c r="G12" s="74">
        <v>90</v>
      </c>
      <c r="H12" s="74" t="s">
        <v>110</v>
      </c>
      <c r="I12" s="77" t="e">
        <f>VLOOKUP(A12,Sheet1!A:K,14,0)</f>
        <v>#REF!</v>
      </c>
      <c r="J12" s="77" t="e">
        <f>VLOOKUP(A12,Sheet1!A:K,19,0)</f>
        <v>#REF!</v>
      </c>
      <c r="K12" s="77" t="e">
        <f>VLOOKUP(A12,Sheet1!A:K,24,0)</f>
        <v>#REF!</v>
      </c>
      <c r="L12" s="77" t="e">
        <f>VLOOKUP(A12,Sheet1!A:K,29,0)</f>
        <v>#REF!</v>
      </c>
      <c r="M12" s="77" t="e">
        <f>VLOOKUP(A12,Sheet1!A:K,34,0)</f>
        <v>#REF!</v>
      </c>
      <c r="N12" s="77" t="e">
        <f>VLOOKUP(A12,Sheet1!A:K,39,0)</f>
        <v>#REF!</v>
      </c>
      <c r="O12" s="77" t="e">
        <f>VLOOKUP(A12,Sheet1!A:K,44,0)</f>
        <v>#REF!</v>
      </c>
      <c r="P12" s="77" t="e">
        <f>VLOOKUP(A12,Sheet1!A:K,49,0)</f>
        <v>#REF!</v>
      </c>
      <c r="Q12" s="77" t="e">
        <f>VLOOKUP(A12,Sheet1!A:K,54,0)</f>
        <v>#REF!</v>
      </c>
      <c r="R12" s="77" t="e">
        <f>VLOOKUP(A12,Sheet1!A:K,59,0)</f>
        <v>#REF!</v>
      </c>
      <c r="S12" s="77" t="e">
        <f>VLOOKUP(A12,Sheet1!A:K,64,0)</f>
        <v>#REF!</v>
      </c>
      <c r="T12" s="77" t="e">
        <f>VLOOKUP(A12,Sheet1!A:K,69,0)</f>
        <v>#REF!</v>
      </c>
    </row>
    <row r="13" spans="1:20" ht="15.75" x14ac:dyDescent="0.25">
      <c r="A13" s="78">
        <v>10241</v>
      </c>
      <c r="B13" s="75"/>
      <c r="C13" s="79" t="s">
        <v>28</v>
      </c>
      <c r="D13" s="79" t="e">
        <f>VLOOKUP(B13,[8]Customers!$A$1:$D$58,3,FALSE)</f>
        <v>#N/A</v>
      </c>
      <c r="E13" s="79" t="s">
        <v>29</v>
      </c>
      <c r="F13" s="79" t="s">
        <v>29</v>
      </c>
      <c r="G13" s="78">
        <v>15</v>
      </c>
      <c r="H13" s="78" t="s">
        <v>109</v>
      </c>
      <c r="I13" s="80" t="e">
        <f>VLOOKUP(A13,Sheet1!A:K,14,0)</f>
        <v>#REF!</v>
      </c>
      <c r="J13" s="80" t="e">
        <f>VLOOKUP(A13,Sheet1!A:K,19,0)</f>
        <v>#REF!</v>
      </c>
      <c r="K13" s="80" t="e">
        <f>VLOOKUP(A13,Sheet1!A:K,24,0)</f>
        <v>#REF!</v>
      </c>
      <c r="L13" s="80" t="e">
        <f>VLOOKUP(A13,Sheet1!A:K,29,0)</f>
        <v>#REF!</v>
      </c>
      <c r="M13" s="80" t="e">
        <f>VLOOKUP(A13,Sheet1!A:K,34,0)</f>
        <v>#REF!</v>
      </c>
      <c r="N13" s="80" t="e">
        <f>VLOOKUP(A13,Sheet1!A:K,39,0)</f>
        <v>#REF!</v>
      </c>
      <c r="O13" s="80" t="e">
        <f>VLOOKUP(A13,Sheet1!A:K,44,0)</f>
        <v>#REF!</v>
      </c>
      <c r="P13" s="80" t="e">
        <f>VLOOKUP(A13,Sheet1!A:K,49,0)</f>
        <v>#REF!</v>
      </c>
      <c r="Q13" s="80" t="e">
        <f>VLOOKUP(A13,Sheet1!A:K,54,0)</f>
        <v>#REF!</v>
      </c>
      <c r="R13" s="80" t="e">
        <f>VLOOKUP(A13,Sheet1!A:K,59,0)</f>
        <v>#REF!</v>
      </c>
      <c r="S13" s="80" t="e">
        <f>VLOOKUP(A13,Sheet1!A:K,64,0)</f>
        <v>#REF!</v>
      </c>
      <c r="T13" s="80" t="e">
        <f>VLOOKUP(A13,Sheet1!A:K,69,0)</f>
        <v>#REF!</v>
      </c>
    </row>
    <row r="14" spans="1:20" ht="15.75" x14ac:dyDescent="0.2">
      <c r="A14" s="74">
        <v>10219</v>
      </c>
      <c r="B14" s="75"/>
      <c r="C14" s="76" t="s">
        <v>30</v>
      </c>
      <c r="D14" s="76" t="e">
        <f>VLOOKUP(B14,[8]Customers!$A$1:$D$58,3,FALSE)</f>
        <v>#N/A</v>
      </c>
      <c r="E14" s="76" t="s">
        <v>31</v>
      </c>
      <c r="F14" s="76" t="s">
        <v>31</v>
      </c>
      <c r="G14" s="74"/>
      <c r="H14" s="74"/>
      <c r="I14" s="77" t="e">
        <f>VLOOKUP(A14,Sheet1!A:K,14,0)</f>
        <v>#REF!</v>
      </c>
      <c r="J14" s="77" t="e">
        <f>VLOOKUP(A14,Sheet1!A:K,19,0)</f>
        <v>#REF!</v>
      </c>
      <c r="K14" s="77" t="e">
        <f>VLOOKUP(A14,Sheet1!A:K,24,0)</f>
        <v>#REF!</v>
      </c>
      <c r="L14" s="77" t="e">
        <f>VLOOKUP(A14,Sheet1!A:K,29,0)</f>
        <v>#REF!</v>
      </c>
      <c r="M14" s="77" t="e">
        <f>VLOOKUP(A14,Sheet1!A:K,34,0)</f>
        <v>#REF!</v>
      </c>
      <c r="N14" s="77" t="e">
        <f>VLOOKUP(A14,Sheet1!A:K,39,0)</f>
        <v>#REF!</v>
      </c>
      <c r="O14" s="77" t="e">
        <f>VLOOKUP(A14,Sheet1!A:K,44,0)</f>
        <v>#REF!</v>
      </c>
      <c r="P14" s="77" t="e">
        <f>VLOOKUP(A14,Sheet1!A:K,49,0)</f>
        <v>#REF!</v>
      </c>
      <c r="Q14" s="77" t="e">
        <f>VLOOKUP(A14,Sheet1!A:K,54,0)</f>
        <v>#REF!</v>
      </c>
      <c r="R14" s="77" t="e">
        <f>VLOOKUP(A14,Sheet1!A:K,59,0)</f>
        <v>#REF!</v>
      </c>
      <c r="S14" s="77" t="e">
        <f>VLOOKUP(A14,Sheet1!A:K,64,0)</f>
        <v>#REF!</v>
      </c>
      <c r="T14" s="77" t="e">
        <f>VLOOKUP(A14,Sheet1!A:K,69,0)</f>
        <v>#REF!</v>
      </c>
    </row>
    <row r="15" spans="1:20" ht="15.75" x14ac:dyDescent="0.25">
      <c r="A15" s="78">
        <v>10254</v>
      </c>
      <c r="B15" s="75"/>
      <c r="C15" s="79" t="s">
        <v>32</v>
      </c>
      <c r="D15" s="79" t="e">
        <f>VLOOKUP(B15,[8]Customers!$A$1:$D$58,3,FALSE)</f>
        <v>#N/A</v>
      </c>
      <c r="E15" s="79" t="s">
        <v>33</v>
      </c>
      <c r="F15" s="79" t="s">
        <v>33</v>
      </c>
      <c r="G15" s="78">
        <v>45</v>
      </c>
      <c r="H15" s="78"/>
      <c r="I15" s="80" t="e">
        <f>VLOOKUP(A15,Sheet1!A:K,14,0)</f>
        <v>#REF!</v>
      </c>
      <c r="J15" s="80" t="e">
        <f>VLOOKUP(A15,Sheet1!A:K,19,0)</f>
        <v>#REF!</v>
      </c>
      <c r="K15" s="80" t="e">
        <f>VLOOKUP(A15,Sheet1!A:K,24,0)</f>
        <v>#REF!</v>
      </c>
      <c r="L15" s="80" t="e">
        <f>VLOOKUP(A15,Sheet1!A:K,29,0)</f>
        <v>#REF!</v>
      </c>
      <c r="M15" s="80" t="e">
        <f>VLOOKUP(A15,Sheet1!A:K,34,0)</f>
        <v>#REF!</v>
      </c>
      <c r="N15" s="80" t="e">
        <f>VLOOKUP(A15,Sheet1!A:K,39,0)</f>
        <v>#REF!</v>
      </c>
      <c r="O15" s="80" t="e">
        <f>VLOOKUP(A15,Sheet1!A:K,44,0)</f>
        <v>#REF!</v>
      </c>
      <c r="P15" s="80" t="e">
        <f>VLOOKUP(A15,Sheet1!A:K,49,0)</f>
        <v>#REF!</v>
      </c>
      <c r="Q15" s="80" t="e">
        <f>VLOOKUP(A15,Sheet1!A:K,54,0)</f>
        <v>#REF!</v>
      </c>
      <c r="R15" s="80" t="e">
        <f>VLOOKUP(A15,Sheet1!A:K,59,0)</f>
        <v>#REF!</v>
      </c>
      <c r="S15" s="80" t="e">
        <f>VLOOKUP(A15,Sheet1!A:K,64,0)</f>
        <v>#REF!</v>
      </c>
      <c r="T15" s="80" t="e">
        <f>VLOOKUP(A15,Sheet1!A:K,69,0)</f>
        <v>#REF!</v>
      </c>
    </row>
    <row r="16" spans="1:20" ht="15.75" x14ac:dyDescent="0.2">
      <c r="A16" s="74">
        <v>10253</v>
      </c>
      <c r="B16" s="75"/>
      <c r="C16" s="76" t="s">
        <v>34</v>
      </c>
      <c r="D16" s="76" t="e">
        <f>VLOOKUP(B16,[8]Customers!$A$1:$D$58,3,FALSE)</f>
        <v>#N/A</v>
      </c>
      <c r="E16" s="76" t="s">
        <v>33</v>
      </c>
      <c r="F16" s="76" t="s">
        <v>33</v>
      </c>
      <c r="G16" s="74">
        <v>45</v>
      </c>
      <c r="H16" s="74"/>
      <c r="I16" s="77" t="e">
        <f>VLOOKUP(A16,Sheet1!A:K,14,0)</f>
        <v>#REF!</v>
      </c>
      <c r="J16" s="77" t="e">
        <f>VLOOKUP(A16,Sheet1!A:K,19,0)</f>
        <v>#REF!</v>
      </c>
      <c r="K16" s="77" t="e">
        <f>VLOOKUP(A16,Sheet1!A:K,24,0)</f>
        <v>#REF!</v>
      </c>
      <c r="L16" s="77" t="e">
        <f>VLOOKUP(A16,Sheet1!A:K,29,0)</f>
        <v>#REF!</v>
      </c>
      <c r="M16" s="77" t="e">
        <f>VLOOKUP(A16,Sheet1!A:K,34,0)</f>
        <v>#REF!</v>
      </c>
      <c r="N16" s="77" t="e">
        <f>VLOOKUP(A16,Sheet1!A:K,39,0)</f>
        <v>#REF!</v>
      </c>
      <c r="O16" s="77" t="e">
        <f>VLOOKUP(A16,Sheet1!A:K,44,0)</f>
        <v>#REF!</v>
      </c>
      <c r="P16" s="77" t="e">
        <f>VLOOKUP(A16,Sheet1!A:K,49,0)</f>
        <v>#REF!</v>
      </c>
      <c r="Q16" s="77" t="e">
        <f>VLOOKUP(A16,Sheet1!A:K,54,0)</f>
        <v>#REF!</v>
      </c>
      <c r="R16" s="77" t="e">
        <f>VLOOKUP(A16,Sheet1!A:K,59,0)</f>
        <v>#REF!</v>
      </c>
      <c r="S16" s="77" t="e">
        <f>VLOOKUP(A16,Sheet1!A:K,64,0)</f>
        <v>#REF!</v>
      </c>
      <c r="T16" s="77" t="e">
        <f>VLOOKUP(A16,Sheet1!A:K,69,0)</f>
        <v>#REF!</v>
      </c>
    </row>
    <row r="17" spans="1:20" ht="15.75" x14ac:dyDescent="0.25">
      <c r="A17" s="78">
        <v>10234</v>
      </c>
      <c r="B17" s="75">
        <v>10101010601</v>
      </c>
      <c r="C17" s="79" t="s">
        <v>35</v>
      </c>
      <c r="D17" s="79" t="str">
        <f>VLOOKUP(B17,[8]Customers!$A$1:$D$58,3,FALSE)</f>
        <v>شركة بى اى سى العربية المحدودة</v>
      </c>
      <c r="E17" s="79" t="s">
        <v>208</v>
      </c>
      <c r="F17" s="79" t="s">
        <v>17</v>
      </c>
      <c r="G17" s="78">
        <v>30</v>
      </c>
      <c r="H17" s="78" t="s">
        <v>109</v>
      </c>
      <c r="I17" s="80" t="e">
        <f>VLOOKUP(A17,Sheet1!A:K,14,0)</f>
        <v>#REF!</v>
      </c>
      <c r="J17" s="80" t="e">
        <f>VLOOKUP(A17,Sheet1!A:K,19,0)</f>
        <v>#REF!</v>
      </c>
      <c r="K17" s="80" t="e">
        <f>VLOOKUP(A17,Sheet1!A:K,24,0)</f>
        <v>#REF!</v>
      </c>
      <c r="L17" s="80" t="e">
        <f>VLOOKUP(A17,Sheet1!A:K,29,0)</f>
        <v>#REF!</v>
      </c>
      <c r="M17" s="80" t="e">
        <f>VLOOKUP(A17,Sheet1!A:K,34,0)</f>
        <v>#REF!</v>
      </c>
      <c r="N17" s="80" t="e">
        <f>VLOOKUP(A17,Sheet1!A:K,39,0)</f>
        <v>#REF!</v>
      </c>
      <c r="O17" s="80" t="e">
        <f>VLOOKUP(A17,Sheet1!A:K,44,0)</f>
        <v>#REF!</v>
      </c>
      <c r="P17" s="80" t="e">
        <f>VLOOKUP(A17,Sheet1!A:K,49,0)</f>
        <v>#REF!</v>
      </c>
      <c r="Q17" s="80" t="e">
        <f>VLOOKUP(A17,Sheet1!A:K,54,0)</f>
        <v>#REF!</v>
      </c>
      <c r="R17" s="80" t="e">
        <f>VLOOKUP(A17,Sheet1!A:K,59,0)</f>
        <v>#REF!</v>
      </c>
      <c r="S17" s="80" t="e">
        <f>VLOOKUP(A17,Sheet1!A:K,64,0)</f>
        <v>#REF!</v>
      </c>
      <c r="T17" s="80" t="e">
        <f>VLOOKUP(A17,Sheet1!A:K,69,0)</f>
        <v>#REF!</v>
      </c>
    </row>
    <row r="18" spans="1:20" ht="15.75" x14ac:dyDescent="0.2">
      <c r="A18" s="74" t="s">
        <v>37</v>
      </c>
      <c r="B18" s="75">
        <v>10101030001</v>
      </c>
      <c r="C18" s="76" t="s">
        <v>37</v>
      </c>
      <c r="D18" s="76" t="str">
        <f>VLOOKUP(B18,[8]Customers!$A$1:$D$58,3,FALSE)</f>
        <v>شركة نسما للصناعات المتحدة</v>
      </c>
      <c r="E18" s="76" t="s">
        <v>206</v>
      </c>
      <c r="F18" s="76" t="s">
        <v>38</v>
      </c>
      <c r="G18" s="74"/>
      <c r="H18" s="74"/>
      <c r="I18" s="77" t="e">
        <f>VLOOKUP(A18,Sheet1!A:K,14,0)</f>
        <v>#REF!</v>
      </c>
      <c r="J18" s="77" t="e">
        <f>VLOOKUP(A18,Sheet1!A:K,19,0)</f>
        <v>#REF!</v>
      </c>
      <c r="K18" s="77" t="e">
        <f>VLOOKUP(A18,Sheet1!A:K,24,0)</f>
        <v>#REF!</v>
      </c>
      <c r="L18" s="77" t="e">
        <f>VLOOKUP(A18,Sheet1!A:K,29,0)</f>
        <v>#REF!</v>
      </c>
      <c r="M18" s="77" t="e">
        <f>VLOOKUP(A18,Sheet1!A:K,34,0)</f>
        <v>#REF!</v>
      </c>
      <c r="N18" s="77" t="e">
        <f>VLOOKUP(A18,Sheet1!A:K,39,0)</f>
        <v>#REF!</v>
      </c>
      <c r="O18" s="77" t="e">
        <f>VLOOKUP(A18,Sheet1!A:K,44,0)</f>
        <v>#REF!</v>
      </c>
      <c r="P18" s="77" t="e">
        <f>VLOOKUP(A18,Sheet1!A:K,49,0)</f>
        <v>#REF!</v>
      </c>
      <c r="Q18" s="77" t="e">
        <f>VLOOKUP(A18,Sheet1!A:K,54,0)</f>
        <v>#REF!</v>
      </c>
      <c r="R18" s="77" t="e">
        <f>VLOOKUP(A18,Sheet1!A:K,59,0)</f>
        <v>#REF!</v>
      </c>
      <c r="S18" s="77" t="e">
        <f>VLOOKUP(A18,Sheet1!A:K,64,0)</f>
        <v>#REF!</v>
      </c>
      <c r="T18" s="77" t="e">
        <f>VLOOKUP(A18,Sheet1!A:K,69,0)</f>
        <v>#REF!</v>
      </c>
    </row>
    <row r="19" spans="1:20" ht="15.75" x14ac:dyDescent="0.25">
      <c r="A19" s="78">
        <v>10134</v>
      </c>
      <c r="B19" s="75">
        <v>10101016701</v>
      </c>
      <c r="C19" s="79" t="s">
        <v>39</v>
      </c>
      <c r="D19" s="79" t="str">
        <f>VLOOKUP(B19,[8]Customers!$A$1:$D$58,3,FALSE)</f>
        <v>المشروع المشترك للأعمال المدنية</v>
      </c>
      <c r="E19" s="79" t="s">
        <v>212</v>
      </c>
      <c r="F19" s="79" t="s">
        <v>40</v>
      </c>
      <c r="G19" s="78">
        <v>45</v>
      </c>
      <c r="H19" s="78" t="s">
        <v>109</v>
      </c>
      <c r="I19" s="80" t="e">
        <f>VLOOKUP(A19,Sheet1!A:K,14,0)</f>
        <v>#REF!</v>
      </c>
      <c r="J19" s="80" t="e">
        <f>VLOOKUP(A19,Sheet1!A:K,19,0)</f>
        <v>#REF!</v>
      </c>
      <c r="K19" s="80" t="e">
        <f>VLOOKUP(A19,Sheet1!A:K,24,0)</f>
        <v>#REF!</v>
      </c>
      <c r="L19" s="80" t="e">
        <f>VLOOKUP(A19,Sheet1!A:K,29,0)</f>
        <v>#REF!</v>
      </c>
      <c r="M19" s="80" t="e">
        <f>VLOOKUP(A19,Sheet1!A:K,34,0)</f>
        <v>#REF!</v>
      </c>
      <c r="N19" s="80" t="e">
        <f>VLOOKUP(A19,Sheet1!A:K,39,0)</f>
        <v>#REF!</v>
      </c>
      <c r="O19" s="80" t="e">
        <f>VLOOKUP(A19,Sheet1!A:K,44,0)</f>
        <v>#REF!</v>
      </c>
      <c r="P19" s="80" t="e">
        <f>VLOOKUP(A19,Sheet1!A:K,49,0)</f>
        <v>#REF!</v>
      </c>
      <c r="Q19" s="80" t="e">
        <f>VLOOKUP(A19,Sheet1!A:K,54,0)</f>
        <v>#REF!</v>
      </c>
      <c r="R19" s="80" t="e">
        <f>VLOOKUP(A19,Sheet1!A:K,59,0)</f>
        <v>#REF!</v>
      </c>
      <c r="S19" s="80" t="e">
        <f>VLOOKUP(A19,Sheet1!A:K,64,0)</f>
        <v>#REF!</v>
      </c>
      <c r="T19" s="80" t="e">
        <f>VLOOKUP(A19,Sheet1!A:K,69,0)</f>
        <v>#REF!</v>
      </c>
    </row>
    <row r="20" spans="1:20" ht="15.75" x14ac:dyDescent="0.2">
      <c r="A20" s="74">
        <v>10259</v>
      </c>
      <c r="B20" s="75"/>
      <c r="C20" s="76" t="s">
        <v>42</v>
      </c>
      <c r="D20" s="76" t="e">
        <f>VLOOKUP(B20,[8]Customers!$A$1:$D$58,3,FALSE)</f>
        <v>#N/A</v>
      </c>
      <c r="E20" s="76" t="s">
        <v>175</v>
      </c>
      <c r="F20" s="76" t="s">
        <v>175</v>
      </c>
      <c r="G20" s="74"/>
      <c r="H20" s="74"/>
      <c r="I20" s="77" t="e">
        <f>VLOOKUP(A20,Sheet1!A:K,14,0)</f>
        <v>#REF!</v>
      </c>
      <c r="J20" s="77" t="e">
        <f>VLOOKUP(A20,Sheet1!A:K,19,0)</f>
        <v>#REF!</v>
      </c>
      <c r="K20" s="77" t="e">
        <f>VLOOKUP(A20,Sheet1!A:K,24,0)</f>
        <v>#REF!</v>
      </c>
      <c r="L20" s="77" t="e">
        <f>VLOOKUP(A20,Sheet1!A:K,29,0)</f>
        <v>#REF!</v>
      </c>
      <c r="M20" s="77" t="e">
        <f>VLOOKUP(A20,Sheet1!A:K,34,0)</f>
        <v>#REF!</v>
      </c>
      <c r="N20" s="77" t="e">
        <f>VLOOKUP(A20,Sheet1!A:K,39,0)</f>
        <v>#REF!</v>
      </c>
      <c r="O20" s="77" t="e">
        <f>VLOOKUP(A20,Sheet1!A:K,44,0)</f>
        <v>#REF!</v>
      </c>
      <c r="P20" s="77" t="e">
        <f>VLOOKUP(A20,Sheet1!A:K,49,0)</f>
        <v>#REF!</v>
      </c>
      <c r="Q20" s="77" t="e">
        <f>VLOOKUP(A20,Sheet1!A:K,54,0)</f>
        <v>#REF!</v>
      </c>
      <c r="R20" s="77" t="e">
        <f>VLOOKUP(A20,Sheet1!A:K,59,0)</f>
        <v>#REF!</v>
      </c>
      <c r="S20" s="77" t="e">
        <f>VLOOKUP(A20,Sheet1!A:K,64,0)</f>
        <v>#REF!</v>
      </c>
      <c r="T20" s="77" t="e">
        <f>VLOOKUP(A20,Sheet1!A:K,69,0)</f>
        <v>#REF!</v>
      </c>
    </row>
    <row r="21" spans="1:20" ht="15.75" x14ac:dyDescent="0.25">
      <c r="A21" s="78" t="s">
        <v>44</v>
      </c>
      <c r="B21" s="75">
        <v>10101010601</v>
      </c>
      <c r="C21" s="79" t="s">
        <v>44</v>
      </c>
      <c r="D21" s="79" t="str">
        <f>VLOOKUP(B21,[8]Customers!$A$1:$D$58,3,FALSE)</f>
        <v>شركة بى اى سى العربية المحدودة</v>
      </c>
      <c r="E21" s="79" t="s">
        <v>208</v>
      </c>
      <c r="F21" s="79" t="s">
        <v>17</v>
      </c>
      <c r="G21" s="78">
        <v>30</v>
      </c>
      <c r="H21" s="78" t="s">
        <v>109</v>
      </c>
      <c r="I21" s="80" t="e">
        <f>VLOOKUP(A21,Sheet1!A:K,14,0)</f>
        <v>#N/A</v>
      </c>
      <c r="J21" s="80" t="e">
        <f>VLOOKUP(A21,Sheet1!A:K,19,0)</f>
        <v>#N/A</v>
      </c>
      <c r="K21" s="80" t="e">
        <f>VLOOKUP(A21,Sheet1!A:K,24,0)</f>
        <v>#N/A</v>
      </c>
      <c r="L21" s="80" t="e">
        <f>VLOOKUP(A21,Sheet1!A:K,29,0)</f>
        <v>#N/A</v>
      </c>
      <c r="M21" s="80" t="e">
        <f>VLOOKUP(A21,Sheet1!A:K,34,0)</f>
        <v>#N/A</v>
      </c>
      <c r="N21" s="80" t="e">
        <f>VLOOKUP(A21,Sheet1!A:K,39,0)</f>
        <v>#N/A</v>
      </c>
      <c r="O21" s="80" t="e">
        <f>VLOOKUP(A21,Sheet1!A:K,44,0)</f>
        <v>#N/A</v>
      </c>
      <c r="P21" s="80" t="e">
        <f>VLOOKUP(A21,Sheet1!A:K,49,0)</f>
        <v>#N/A</v>
      </c>
      <c r="Q21" s="80" t="e">
        <f>VLOOKUP(A21,Sheet1!A:K,54,0)</f>
        <v>#N/A</v>
      </c>
      <c r="R21" s="80" t="e">
        <f>VLOOKUP(A21,Sheet1!A:K,59,0)</f>
        <v>#N/A</v>
      </c>
      <c r="S21" s="80" t="e">
        <f>VLOOKUP(A21,Sheet1!A:K,64,0)</f>
        <v>#N/A</v>
      </c>
      <c r="T21" s="80" t="e">
        <f>VLOOKUP(A21,Sheet1!A:K,69,0)</f>
        <v>#N/A</v>
      </c>
    </row>
    <row r="22" spans="1:20" ht="15.75" x14ac:dyDescent="0.2">
      <c r="A22" s="74">
        <v>10262</v>
      </c>
      <c r="B22" s="75"/>
      <c r="C22" s="76" t="s">
        <v>45</v>
      </c>
      <c r="D22" s="76" t="e">
        <f>VLOOKUP(B22,[8]Customers!$A$1:$D$58,3,FALSE)</f>
        <v>#N/A</v>
      </c>
      <c r="E22" s="76" t="s">
        <v>46</v>
      </c>
      <c r="F22" s="76" t="s">
        <v>46</v>
      </c>
      <c r="G22" s="74">
        <v>14</v>
      </c>
      <c r="H22" s="74" t="s">
        <v>109</v>
      </c>
      <c r="I22" s="77" t="e">
        <f>VLOOKUP(A22,Sheet1!A:K,14,0)</f>
        <v>#REF!</v>
      </c>
      <c r="J22" s="77" t="e">
        <f>VLOOKUP(A22,Sheet1!A:K,19,0)</f>
        <v>#REF!</v>
      </c>
      <c r="K22" s="77" t="e">
        <f>VLOOKUP(A22,Sheet1!A:K,24,0)</f>
        <v>#REF!</v>
      </c>
      <c r="L22" s="77" t="e">
        <f>VLOOKUP(A22,Sheet1!A:K,29,0)</f>
        <v>#REF!</v>
      </c>
      <c r="M22" s="77" t="e">
        <f>VLOOKUP(A22,Sheet1!A:K,34,0)</f>
        <v>#REF!</v>
      </c>
      <c r="N22" s="77" t="e">
        <f>VLOOKUP(A22,Sheet1!A:K,39,0)</f>
        <v>#REF!</v>
      </c>
      <c r="O22" s="77" t="e">
        <f>VLOOKUP(A22,Sheet1!A:K,44,0)</f>
        <v>#REF!</v>
      </c>
      <c r="P22" s="77" t="e">
        <f>VLOOKUP(A22,Sheet1!A:K,49,0)</f>
        <v>#REF!</v>
      </c>
      <c r="Q22" s="77" t="e">
        <f>VLOOKUP(A22,Sheet1!A:K,54,0)</f>
        <v>#REF!</v>
      </c>
      <c r="R22" s="77" t="e">
        <f>VLOOKUP(A22,Sheet1!A:K,59,0)</f>
        <v>#REF!</v>
      </c>
      <c r="S22" s="77" t="e">
        <f>VLOOKUP(A22,Sheet1!A:K,64,0)</f>
        <v>#REF!</v>
      </c>
      <c r="T22" s="77" t="e">
        <f>VLOOKUP(A22,Sheet1!A:K,69,0)</f>
        <v>#REF!</v>
      </c>
    </row>
    <row r="23" spans="1:20" ht="15.75" x14ac:dyDescent="0.25">
      <c r="A23" s="78">
        <v>10214</v>
      </c>
      <c r="B23" s="75">
        <v>10101020001</v>
      </c>
      <c r="C23" s="79" t="s">
        <v>48</v>
      </c>
      <c r="D23" s="79" t="str">
        <f>VLOOKUP(B23,[8]Customers!$A$1:$D$58,3,FALSE)</f>
        <v xml:space="preserve"> شركة مجموعة الدكتور سليمان الحبيب للخدمات الطبية</v>
      </c>
      <c r="E23" s="79" t="s">
        <v>213</v>
      </c>
      <c r="F23" s="79" t="s">
        <v>49</v>
      </c>
      <c r="G23" s="78">
        <v>30</v>
      </c>
      <c r="H23" s="78" t="s">
        <v>109</v>
      </c>
      <c r="I23" s="80" t="e">
        <f>VLOOKUP(A23,Sheet1!A:K,14,0)</f>
        <v>#REF!</v>
      </c>
      <c r="J23" s="80" t="e">
        <f>VLOOKUP(A23,Sheet1!A:K,19,0)</f>
        <v>#REF!</v>
      </c>
      <c r="K23" s="80" t="e">
        <f>VLOOKUP(A23,Sheet1!A:K,24,0)</f>
        <v>#REF!</v>
      </c>
      <c r="L23" s="80" t="e">
        <f>VLOOKUP(A23,Sheet1!A:K,29,0)</f>
        <v>#REF!</v>
      </c>
      <c r="M23" s="80" t="e">
        <f>VLOOKUP(A23,Sheet1!A:K,34,0)</f>
        <v>#REF!</v>
      </c>
      <c r="N23" s="80" t="e">
        <f>VLOOKUP(A23,Sheet1!A:K,39,0)</f>
        <v>#REF!</v>
      </c>
      <c r="O23" s="80" t="e">
        <f>VLOOKUP(A23,Sheet1!A:K,44,0)</f>
        <v>#REF!</v>
      </c>
      <c r="P23" s="80" t="e">
        <f>VLOOKUP(A23,Sheet1!A:K,49,0)</f>
        <v>#REF!</v>
      </c>
      <c r="Q23" s="80" t="e">
        <f>VLOOKUP(A23,Sheet1!A:K,54,0)</f>
        <v>#REF!</v>
      </c>
      <c r="R23" s="80" t="e">
        <f>VLOOKUP(A23,Sheet1!A:K,59,0)</f>
        <v>#REF!</v>
      </c>
      <c r="S23" s="80" t="e">
        <f>VLOOKUP(A23,Sheet1!A:K,64,0)</f>
        <v>#REF!</v>
      </c>
      <c r="T23" s="80" t="e">
        <f>VLOOKUP(A23,Sheet1!A:K,69,0)</f>
        <v>#REF!</v>
      </c>
    </row>
    <row r="24" spans="1:20" ht="15.75" x14ac:dyDescent="0.2">
      <c r="A24" s="74">
        <v>10239</v>
      </c>
      <c r="B24" s="75">
        <v>10101010801</v>
      </c>
      <c r="C24" s="76" t="s">
        <v>51</v>
      </c>
      <c r="D24" s="76" t="str">
        <f>VLOOKUP(B24,[8]Customers!$A$1:$D$58,3,FALSE)</f>
        <v xml:space="preserve">شركة الخريجى للتجارة و المقاولات </v>
      </c>
      <c r="E24" s="76" t="s">
        <v>214</v>
      </c>
      <c r="F24" s="76" t="s">
        <v>52</v>
      </c>
      <c r="G24" s="74">
        <v>30</v>
      </c>
      <c r="H24" s="74" t="s">
        <v>109</v>
      </c>
      <c r="I24" s="77" t="e">
        <f>VLOOKUP(A24,Sheet1!A:K,14,0)</f>
        <v>#REF!</v>
      </c>
      <c r="J24" s="77" t="e">
        <f>VLOOKUP(A24,Sheet1!A:K,19,0)</f>
        <v>#REF!</v>
      </c>
      <c r="K24" s="77" t="e">
        <f>VLOOKUP(A24,Sheet1!A:K,24,0)</f>
        <v>#REF!</v>
      </c>
      <c r="L24" s="77" t="e">
        <f>VLOOKUP(A24,Sheet1!A:K,29,0)</f>
        <v>#REF!</v>
      </c>
      <c r="M24" s="77" t="e">
        <f>VLOOKUP(A24,Sheet1!A:K,34,0)</f>
        <v>#REF!</v>
      </c>
      <c r="N24" s="77" t="e">
        <f>VLOOKUP(A24,Sheet1!A:K,39,0)</f>
        <v>#REF!</v>
      </c>
      <c r="O24" s="77" t="e">
        <f>VLOOKUP(A24,Sheet1!A:K,44,0)</f>
        <v>#REF!</v>
      </c>
      <c r="P24" s="77" t="e">
        <f>VLOOKUP(A24,Sheet1!A:K,49,0)</f>
        <v>#REF!</v>
      </c>
      <c r="Q24" s="77" t="e">
        <f>VLOOKUP(A24,Sheet1!A:K,54,0)</f>
        <v>#REF!</v>
      </c>
      <c r="R24" s="77" t="e">
        <f>VLOOKUP(A24,Sheet1!A:K,59,0)</f>
        <v>#REF!</v>
      </c>
      <c r="S24" s="77" t="e">
        <f>VLOOKUP(A24,Sheet1!A:K,64,0)</f>
        <v>#REF!</v>
      </c>
      <c r="T24" s="77" t="e">
        <f>VLOOKUP(A24,Sheet1!A:K,69,0)</f>
        <v>#REF!</v>
      </c>
    </row>
    <row r="25" spans="1:20" ht="15.75" x14ac:dyDescent="0.25">
      <c r="A25" s="78">
        <v>10236</v>
      </c>
      <c r="B25" s="75">
        <v>10101010606</v>
      </c>
      <c r="C25" s="79" t="s">
        <v>53</v>
      </c>
      <c r="D25" s="79" t="str">
        <f>VLOOKUP(B25,[8]Customers!$A$1:$D$58,3,FALSE)</f>
        <v>شركة تحالف بكين و موبكو للمقاولات</v>
      </c>
      <c r="E25" s="79" t="s">
        <v>204</v>
      </c>
      <c r="F25" s="79" t="s">
        <v>54</v>
      </c>
      <c r="G25" s="78">
        <v>30</v>
      </c>
      <c r="H25" s="78" t="s">
        <v>109</v>
      </c>
      <c r="I25" s="80" t="e">
        <f>VLOOKUP(A25,Sheet1!A:K,14,0)</f>
        <v>#REF!</v>
      </c>
      <c r="J25" s="80" t="e">
        <f>VLOOKUP(A25,Sheet1!A:K,19,0)</f>
        <v>#REF!</v>
      </c>
      <c r="K25" s="80" t="e">
        <f>VLOOKUP(A25,Sheet1!A:K,24,0)</f>
        <v>#REF!</v>
      </c>
      <c r="L25" s="80" t="e">
        <f>VLOOKUP(A25,Sheet1!A:K,29,0)</f>
        <v>#REF!</v>
      </c>
      <c r="M25" s="80" t="e">
        <f>VLOOKUP(A25,Sheet1!A:K,34,0)</f>
        <v>#REF!</v>
      </c>
      <c r="N25" s="80" t="e">
        <f>VLOOKUP(A25,Sheet1!A:K,39,0)</f>
        <v>#REF!</v>
      </c>
      <c r="O25" s="80" t="e">
        <f>VLOOKUP(A25,Sheet1!A:K,44,0)</f>
        <v>#REF!</v>
      </c>
      <c r="P25" s="80" t="e">
        <f>VLOOKUP(A25,Sheet1!A:K,49,0)</f>
        <v>#REF!</v>
      </c>
      <c r="Q25" s="80" t="e">
        <f>VLOOKUP(A25,Sheet1!A:K,54,0)</f>
        <v>#REF!</v>
      </c>
      <c r="R25" s="80" t="e">
        <f>VLOOKUP(A25,Sheet1!A:K,59,0)</f>
        <v>#REF!</v>
      </c>
      <c r="S25" s="80" t="e">
        <f>VLOOKUP(A25,Sheet1!A:K,64,0)</f>
        <v>#REF!</v>
      </c>
      <c r="T25" s="80" t="e">
        <f>VLOOKUP(A25,Sheet1!A:K,69,0)</f>
        <v>#REF!</v>
      </c>
    </row>
    <row r="26" spans="1:20" ht="15.75" x14ac:dyDescent="0.2">
      <c r="A26" s="74">
        <v>10247</v>
      </c>
      <c r="B26" s="75">
        <v>10101026002</v>
      </c>
      <c r="C26" s="76" t="s">
        <v>55</v>
      </c>
      <c r="D26" s="76" t="str">
        <f>VLOOKUP(B26,[8]Customers!$A$1:$D$58,3,FALSE)</f>
        <v xml:space="preserve"> شركة محمد محمد الراشد للتجارة والمقاولات</v>
      </c>
      <c r="E26" s="76" t="s">
        <v>215</v>
      </c>
      <c r="F26" s="76" t="s">
        <v>56</v>
      </c>
      <c r="G26" s="74">
        <v>7</v>
      </c>
      <c r="H26" s="74" t="s">
        <v>110</v>
      </c>
      <c r="I26" s="77" t="e">
        <f>VLOOKUP(A26,Sheet1!A:K,14,0)</f>
        <v>#REF!</v>
      </c>
      <c r="J26" s="77" t="e">
        <f>VLOOKUP(A26,Sheet1!A:K,19,0)</f>
        <v>#REF!</v>
      </c>
      <c r="K26" s="77" t="e">
        <f>VLOOKUP(A26,Sheet1!A:K,24,0)</f>
        <v>#REF!</v>
      </c>
      <c r="L26" s="77" t="e">
        <f>VLOOKUP(A26,Sheet1!A:K,29,0)</f>
        <v>#REF!</v>
      </c>
      <c r="M26" s="77" t="e">
        <f>VLOOKUP(A26,Sheet1!A:K,34,0)</f>
        <v>#REF!</v>
      </c>
      <c r="N26" s="77" t="e">
        <f>VLOOKUP(A26,Sheet1!A:K,39,0)</f>
        <v>#REF!</v>
      </c>
      <c r="O26" s="77" t="e">
        <f>VLOOKUP(A26,Sheet1!A:K,44,0)</f>
        <v>#REF!</v>
      </c>
      <c r="P26" s="77" t="e">
        <f>VLOOKUP(A26,Sheet1!A:K,49,0)</f>
        <v>#REF!</v>
      </c>
      <c r="Q26" s="77" t="e">
        <f>VLOOKUP(A26,Sheet1!A:K,54,0)</f>
        <v>#REF!</v>
      </c>
      <c r="R26" s="77" t="e">
        <f>VLOOKUP(A26,Sheet1!A:K,59,0)</f>
        <v>#REF!</v>
      </c>
      <c r="S26" s="77" t="e">
        <f>VLOOKUP(A26,Sheet1!A:K,64,0)</f>
        <v>#REF!</v>
      </c>
      <c r="T26" s="77" t="e">
        <f>VLOOKUP(A26,Sheet1!A:K,69,0)</f>
        <v>#REF!</v>
      </c>
    </row>
    <row r="27" spans="1:20" ht="15.75" x14ac:dyDescent="0.25">
      <c r="A27" s="78">
        <v>10225</v>
      </c>
      <c r="B27" s="75">
        <v>10101010601</v>
      </c>
      <c r="C27" s="79" t="s">
        <v>57</v>
      </c>
      <c r="D27" s="79" t="str">
        <f>VLOOKUP(B27,[8]Customers!$A$1:$D$58,3,FALSE)</f>
        <v>شركة بى اى سى العربية المحدودة</v>
      </c>
      <c r="E27" s="79" t="s">
        <v>208</v>
      </c>
      <c r="F27" s="79" t="s">
        <v>17</v>
      </c>
      <c r="G27" s="78">
        <v>30</v>
      </c>
      <c r="H27" s="78" t="s">
        <v>109</v>
      </c>
      <c r="I27" s="80" t="e">
        <f>VLOOKUP(A27,Sheet1!A:K,14,0)</f>
        <v>#REF!</v>
      </c>
      <c r="J27" s="80" t="e">
        <f>VLOOKUP(A27,Sheet1!A:K,19,0)</f>
        <v>#REF!</v>
      </c>
      <c r="K27" s="80" t="e">
        <f>VLOOKUP(A27,Sheet1!A:K,24,0)</f>
        <v>#REF!</v>
      </c>
      <c r="L27" s="80" t="e">
        <f>VLOOKUP(A27,Sheet1!A:K,29,0)</f>
        <v>#REF!</v>
      </c>
      <c r="M27" s="80" t="e">
        <f>VLOOKUP(A27,Sheet1!A:K,34,0)</f>
        <v>#REF!</v>
      </c>
      <c r="N27" s="80" t="e">
        <f>VLOOKUP(A27,Sheet1!A:K,39,0)</f>
        <v>#REF!</v>
      </c>
      <c r="O27" s="80" t="e">
        <f>VLOOKUP(A27,Sheet1!A:K,44,0)</f>
        <v>#REF!</v>
      </c>
      <c r="P27" s="80" t="e">
        <f>VLOOKUP(A27,Sheet1!A:K,49,0)</f>
        <v>#REF!</v>
      </c>
      <c r="Q27" s="80" t="e">
        <f>VLOOKUP(A27,Sheet1!A:K,54,0)</f>
        <v>#REF!</v>
      </c>
      <c r="R27" s="80" t="e">
        <f>VLOOKUP(A27,Sheet1!A:K,59,0)</f>
        <v>#REF!</v>
      </c>
      <c r="S27" s="80" t="e">
        <f>VLOOKUP(A27,Sheet1!A:K,64,0)</f>
        <v>#REF!</v>
      </c>
      <c r="T27" s="80" t="e">
        <f>VLOOKUP(A27,Sheet1!A:K,69,0)</f>
        <v>#REF!</v>
      </c>
    </row>
    <row r="28" spans="1:20" ht="15.75" x14ac:dyDescent="0.2">
      <c r="A28" s="74">
        <v>10261</v>
      </c>
      <c r="B28" s="75">
        <v>10101018301</v>
      </c>
      <c r="C28" s="76" t="s">
        <v>58</v>
      </c>
      <c r="D28" s="76" t="str">
        <f>VLOOKUP(B28,[8]Customers!$A$1:$D$58,3,FALSE)</f>
        <v>شركة يوسف مرون للمقاولات</v>
      </c>
      <c r="E28" s="76" t="s">
        <v>216</v>
      </c>
      <c r="F28" s="76" t="s">
        <v>59</v>
      </c>
      <c r="G28" s="74">
        <v>7</v>
      </c>
      <c r="H28" s="74" t="s">
        <v>110</v>
      </c>
      <c r="I28" s="77" t="e">
        <f>VLOOKUP(A28,Sheet1!A:K,14,0)</f>
        <v>#REF!</v>
      </c>
      <c r="J28" s="77" t="e">
        <f>VLOOKUP(A28,Sheet1!A:K,19,0)</f>
        <v>#REF!</v>
      </c>
      <c r="K28" s="77" t="e">
        <f>VLOOKUP(A28,Sheet1!A:K,24,0)</f>
        <v>#REF!</v>
      </c>
      <c r="L28" s="77" t="e">
        <f>VLOOKUP(A28,Sheet1!A:K,29,0)</f>
        <v>#REF!</v>
      </c>
      <c r="M28" s="77" t="e">
        <f>VLOOKUP(A28,Sheet1!A:K,34,0)</f>
        <v>#REF!</v>
      </c>
      <c r="N28" s="77" t="e">
        <f>VLOOKUP(A28,Sheet1!A:K,39,0)</f>
        <v>#REF!</v>
      </c>
      <c r="O28" s="77" t="e">
        <f>VLOOKUP(A28,Sheet1!A:K,44,0)</f>
        <v>#REF!</v>
      </c>
      <c r="P28" s="77" t="e">
        <f>VLOOKUP(A28,Sheet1!A:K,49,0)</f>
        <v>#REF!</v>
      </c>
      <c r="Q28" s="77" t="e">
        <f>VLOOKUP(A28,Sheet1!A:K,54,0)</f>
        <v>#REF!</v>
      </c>
      <c r="R28" s="77" t="e">
        <f>VLOOKUP(A28,Sheet1!A:K,59,0)</f>
        <v>#REF!</v>
      </c>
      <c r="S28" s="77" t="e">
        <f>VLOOKUP(A28,Sheet1!A:K,64,0)</f>
        <v>#REF!</v>
      </c>
      <c r="T28" s="77" t="e">
        <f>VLOOKUP(A28,Sheet1!A:K,69,0)</f>
        <v>#REF!</v>
      </c>
    </row>
    <row r="29" spans="1:20" ht="15.75" x14ac:dyDescent="0.25">
      <c r="A29" s="78">
        <v>10250</v>
      </c>
      <c r="B29" s="75">
        <v>10101010801</v>
      </c>
      <c r="C29" s="79" t="s">
        <v>60</v>
      </c>
      <c r="D29" s="79" t="str">
        <f>VLOOKUP(B29,[8]Customers!$A$1:$D$58,3,FALSE)</f>
        <v xml:space="preserve">شركة الخريجى للتجارة و المقاولات </v>
      </c>
      <c r="E29" s="79" t="s">
        <v>214</v>
      </c>
      <c r="F29" s="79" t="s">
        <v>52</v>
      </c>
      <c r="G29" s="78">
        <v>30</v>
      </c>
      <c r="H29" s="78" t="s">
        <v>109</v>
      </c>
      <c r="I29" s="80" t="e">
        <f>VLOOKUP(A29,Sheet1!A:K,14,0)</f>
        <v>#REF!</v>
      </c>
      <c r="J29" s="80" t="e">
        <f>VLOOKUP(A29,Sheet1!A:K,19,0)</f>
        <v>#REF!</v>
      </c>
      <c r="K29" s="80" t="e">
        <f>VLOOKUP(A29,Sheet1!A:K,24,0)</f>
        <v>#REF!</v>
      </c>
      <c r="L29" s="80" t="e">
        <f>VLOOKUP(A29,Sheet1!A:K,29,0)</f>
        <v>#REF!</v>
      </c>
      <c r="M29" s="80" t="e">
        <f>VLOOKUP(A29,Sheet1!A:K,34,0)</f>
        <v>#REF!</v>
      </c>
      <c r="N29" s="80" t="e">
        <f>VLOOKUP(A29,Sheet1!A:K,39,0)</f>
        <v>#REF!</v>
      </c>
      <c r="O29" s="80" t="e">
        <f>VLOOKUP(A29,Sheet1!A:K,44,0)</f>
        <v>#REF!</v>
      </c>
      <c r="P29" s="80" t="e">
        <f>VLOOKUP(A29,Sheet1!A:K,49,0)</f>
        <v>#REF!</v>
      </c>
      <c r="Q29" s="80" t="e">
        <f>VLOOKUP(A29,Sheet1!A:K,54,0)</f>
        <v>#REF!</v>
      </c>
      <c r="R29" s="80" t="e">
        <f>VLOOKUP(A29,Sheet1!A:K,59,0)</f>
        <v>#REF!</v>
      </c>
      <c r="S29" s="80" t="e">
        <f>VLOOKUP(A29,Sheet1!A:K,64,0)</f>
        <v>#REF!</v>
      </c>
      <c r="T29" s="80" t="e">
        <f>VLOOKUP(A29,Sheet1!A:K,69,0)</f>
        <v>#REF!</v>
      </c>
    </row>
    <row r="30" spans="1:20" ht="15.75" x14ac:dyDescent="0.2">
      <c r="A30" s="74">
        <v>10249</v>
      </c>
      <c r="B30" s="75"/>
      <c r="C30" s="76" t="s">
        <v>61</v>
      </c>
      <c r="D30" s="76" t="e">
        <f>VLOOKUP(B30,[8]Customers!$A$1:$D$58,3,FALSE)</f>
        <v>#N/A</v>
      </c>
      <c r="E30" s="76" t="s">
        <v>62</v>
      </c>
      <c r="F30" s="76" t="s">
        <v>62</v>
      </c>
      <c r="G30" s="74">
        <v>21</v>
      </c>
      <c r="H30" s="74"/>
      <c r="I30" s="77" t="e">
        <f>VLOOKUP(A30,Sheet1!A:K,14,0)</f>
        <v>#REF!</v>
      </c>
      <c r="J30" s="77" t="e">
        <f>VLOOKUP(A30,Sheet1!A:K,19,0)</f>
        <v>#REF!</v>
      </c>
      <c r="K30" s="77" t="e">
        <f>VLOOKUP(A30,Sheet1!A:K,24,0)</f>
        <v>#REF!</v>
      </c>
      <c r="L30" s="77" t="e">
        <f>VLOOKUP(A30,Sheet1!A:K,29,0)</f>
        <v>#REF!</v>
      </c>
      <c r="M30" s="77" t="e">
        <f>VLOOKUP(A30,Sheet1!A:K,34,0)</f>
        <v>#REF!</v>
      </c>
      <c r="N30" s="77" t="e">
        <f>VLOOKUP(A30,Sheet1!A:K,39,0)</f>
        <v>#REF!</v>
      </c>
      <c r="O30" s="77" t="e">
        <f>VLOOKUP(A30,Sheet1!A:K,44,0)</f>
        <v>#REF!</v>
      </c>
      <c r="P30" s="77" t="e">
        <f>VLOOKUP(A30,Sheet1!A:K,49,0)</f>
        <v>#REF!</v>
      </c>
      <c r="Q30" s="77" t="e">
        <f>VLOOKUP(A30,Sheet1!A:K,54,0)</f>
        <v>#REF!</v>
      </c>
      <c r="R30" s="77" t="e">
        <f>VLOOKUP(A30,Sheet1!A:K,59,0)</f>
        <v>#REF!</v>
      </c>
      <c r="S30" s="77" t="e">
        <f>VLOOKUP(A30,Sheet1!A:K,64,0)</f>
        <v>#REF!</v>
      </c>
      <c r="T30" s="77" t="e">
        <f>VLOOKUP(A30,Sheet1!A:K,69,0)</f>
        <v>#REF!</v>
      </c>
    </row>
    <row r="31" spans="1:20" ht="15.75" x14ac:dyDescent="0.25">
      <c r="A31" s="78">
        <v>10139</v>
      </c>
      <c r="B31" s="75">
        <v>10101016201</v>
      </c>
      <c r="C31" s="79" t="s">
        <v>63</v>
      </c>
      <c r="D31" s="79" t="str">
        <f>VLOOKUP(B31,[8]Customers!$A$1:$D$58,3,FALSE)</f>
        <v>الآعمال المدنية المشروع المشترك</v>
      </c>
      <c r="E31" s="79" t="s">
        <v>217</v>
      </c>
      <c r="F31" s="79" t="s">
        <v>64</v>
      </c>
      <c r="G31" s="78">
        <v>45</v>
      </c>
      <c r="H31" s="78" t="s">
        <v>109</v>
      </c>
      <c r="I31" s="80" t="e">
        <f>VLOOKUP(A31,Sheet1!A:K,14,0)</f>
        <v>#REF!</v>
      </c>
      <c r="J31" s="80" t="e">
        <f>VLOOKUP(A31,Sheet1!A:K,19,0)</f>
        <v>#REF!</v>
      </c>
      <c r="K31" s="80" t="e">
        <f>VLOOKUP(A31,Sheet1!A:K,24,0)</f>
        <v>#REF!</v>
      </c>
      <c r="L31" s="80" t="e">
        <f>VLOOKUP(A31,Sheet1!A:K,29,0)</f>
        <v>#REF!</v>
      </c>
      <c r="M31" s="80" t="e">
        <f>VLOOKUP(A31,Sheet1!A:K,34,0)</f>
        <v>#REF!</v>
      </c>
      <c r="N31" s="80" t="e">
        <f>VLOOKUP(A31,Sheet1!A:K,39,0)</f>
        <v>#REF!</v>
      </c>
      <c r="O31" s="80" t="e">
        <f>VLOOKUP(A31,Sheet1!A:K,44,0)</f>
        <v>#REF!</v>
      </c>
      <c r="P31" s="80" t="e">
        <f>VLOOKUP(A31,Sheet1!A:K,49,0)</f>
        <v>#REF!</v>
      </c>
      <c r="Q31" s="80" t="e">
        <f>VLOOKUP(A31,Sheet1!A:K,54,0)</f>
        <v>#REF!</v>
      </c>
      <c r="R31" s="80" t="e">
        <f>VLOOKUP(A31,Sheet1!A:K,59,0)</f>
        <v>#REF!</v>
      </c>
      <c r="S31" s="80" t="e">
        <f>VLOOKUP(A31,Sheet1!A:K,64,0)</f>
        <v>#REF!</v>
      </c>
      <c r="T31" s="80" t="e">
        <f>VLOOKUP(A31,Sheet1!A:K,69,0)</f>
        <v>#REF!</v>
      </c>
    </row>
    <row r="32" spans="1:20" ht="15.75" x14ac:dyDescent="0.2">
      <c r="A32" s="74">
        <v>10190</v>
      </c>
      <c r="B32" s="75">
        <v>10101018901</v>
      </c>
      <c r="C32" s="76" t="s">
        <v>66</v>
      </c>
      <c r="D32" s="76" t="str">
        <f>VLOOKUP(B32,[8]Customers!$A$1:$D$58,3,FALSE)</f>
        <v xml:space="preserve"> شركة بايتور السعودية العربية للانشاءات</v>
      </c>
      <c r="E32" s="76" t="s">
        <v>218</v>
      </c>
      <c r="F32" s="76" t="s">
        <v>67</v>
      </c>
      <c r="G32" s="74">
        <v>30</v>
      </c>
      <c r="H32" s="74" t="s">
        <v>109</v>
      </c>
      <c r="I32" s="77" t="e">
        <f>VLOOKUP(A32,Sheet1!A:K,14,0)</f>
        <v>#REF!</v>
      </c>
      <c r="J32" s="77" t="e">
        <f>VLOOKUP(A32,Sheet1!A:K,19,0)</f>
        <v>#REF!</v>
      </c>
      <c r="K32" s="77" t="e">
        <f>VLOOKUP(A32,Sheet1!A:K,24,0)</f>
        <v>#REF!</v>
      </c>
      <c r="L32" s="77" t="e">
        <f>VLOOKUP(A32,Sheet1!A:K,29,0)</f>
        <v>#REF!</v>
      </c>
      <c r="M32" s="77" t="e">
        <f>VLOOKUP(A32,Sheet1!A:K,34,0)</f>
        <v>#REF!</v>
      </c>
      <c r="N32" s="77" t="e">
        <f>VLOOKUP(A32,Sheet1!A:K,39,0)</f>
        <v>#REF!</v>
      </c>
      <c r="O32" s="77" t="e">
        <f>VLOOKUP(A32,Sheet1!A:K,44,0)</f>
        <v>#REF!</v>
      </c>
      <c r="P32" s="77" t="e">
        <f>VLOOKUP(A32,Sheet1!A:K,49,0)</f>
        <v>#REF!</v>
      </c>
      <c r="Q32" s="77" t="e">
        <f>VLOOKUP(A32,Sheet1!A:K,54,0)</f>
        <v>#REF!</v>
      </c>
      <c r="R32" s="77" t="e">
        <f>VLOOKUP(A32,Sheet1!A:K,59,0)</f>
        <v>#REF!</v>
      </c>
      <c r="S32" s="77" t="e">
        <f>VLOOKUP(A32,Sheet1!A:K,64,0)</f>
        <v>#REF!</v>
      </c>
      <c r="T32" s="77" t="e">
        <f>VLOOKUP(A32,Sheet1!A:K,69,0)</f>
        <v>#REF!</v>
      </c>
    </row>
    <row r="33" spans="1:20" ht="15.75" x14ac:dyDescent="0.25">
      <c r="A33" s="78">
        <v>10097</v>
      </c>
      <c r="B33" s="75">
        <v>10101013701</v>
      </c>
      <c r="C33" s="79" t="s">
        <v>69</v>
      </c>
      <c r="D33" s="79" t="str">
        <f>VLOOKUP(B33,[8]Customers!$A$1:$D$58,3,FALSE)</f>
        <v>شركة السيف مهندسون ومقاولون</v>
      </c>
      <c r="E33" s="79" t="s">
        <v>219</v>
      </c>
      <c r="F33" s="79" t="s">
        <v>70</v>
      </c>
      <c r="G33" s="78">
        <v>90</v>
      </c>
      <c r="H33" s="78" t="s">
        <v>110</v>
      </c>
      <c r="I33" s="80" t="e">
        <f>VLOOKUP(A33,Sheet1!A:K,14,0)</f>
        <v>#REF!</v>
      </c>
      <c r="J33" s="80" t="e">
        <f>VLOOKUP(A33,Sheet1!A:K,19,0)</f>
        <v>#REF!</v>
      </c>
      <c r="K33" s="80" t="e">
        <f>VLOOKUP(A33,Sheet1!A:K,24,0)</f>
        <v>#REF!</v>
      </c>
      <c r="L33" s="80" t="e">
        <f>VLOOKUP(A33,Sheet1!A:K,29,0)</f>
        <v>#REF!</v>
      </c>
      <c r="M33" s="80" t="e">
        <f>VLOOKUP(A33,Sheet1!A:K,34,0)</f>
        <v>#REF!</v>
      </c>
      <c r="N33" s="80" t="e">
        <f>VLOOKUP(A33,Sheet1!A:K,39,0)</f>
        <v>#REF!</v>
      </c>
      <c r="O33" s="80" t="e">
        <f>VLOOKUP(A33,Sheet1!A:K,44,0)</f>
        <v>#REF!</v>
      </c>
      <c r="P33" s="80" t="e">
        <f>VLOOKUP(A33,Sheet1!A:K,49,0)</f>
        <v>#REF!</v>
      </c>
      <c r="Q33" s="80" t="e">
        <f>VLOOKUP(A33,Sheet1!A:K,54,0)</f>
        <v>#REF!</v>
      </c>
      <c r="R33" s="80" t="e">
        <f>VLOOKUP(A33,Sheet1!A:K,59,0)</f>
        <v>#REF!</v>
      </c>
      <c r="S33" s="80" t="e">
        <f>VLOOKUP(A33,Sheet1!A:K,64,0)</f>
        <v>#REF!</v>
      </c>
      <c r="T33" s="80" t="e">
        <f>VLOOKUP(A33,Sheet1!A:K,69,0)</f>
        <v>#REF!</v>
      </c>
    </row>
    <row r="34" spans="1:20" ht="15.75" x14ac:dyDescent="0.2">
      <c r="A34" s="74">
        <v>10171</v>
      </c>
      <c r="B34" s="75">
        <v>10101018601</v>
      </c>
      <c r="C34" s="76" t="s">
        <v>72</v>
      </c>
      <c r="D34" s="76" t="str">
        <f>VLOOKUP(B34,[8]Customers!$A$1:$D$58,3,FALSE)</f>
        <v>شركة الفوزان للتجارة و المقاولات العامة</v>
      </c>
      <c r="E34" s="76" t="s">
        <v>220</v>
      </c>
      <c r="F34" s="76" t="s">
        <v>73</v>
      </c>
      <c r="G34" s="74">
        <v>30</v>
      </c>
      <c r="H34" s="74"/>
      <c r="I34" s="77" t="e">
        <f>VLOOKUP(A34,Sheet1!A:K,14,0)</f>
        <v>#REF!</v>
      </c>
      <c r="J34" s="77" t="e">
        <f>VLOOKUP(A34,Sheet1!A:K,19,0)</f>
        <v>#REF!</v>
      </c>
      <c r="K34" s="77" t="e">
        <f>VLOOKUP(A34,Sheet1!A:K,24,0)</f>
        <v>#REF!</v>
      </c>
      <c r="L34" s="77" t="e">
        <f>VLOOKUP(A34,Sheet1!A:K,29,0)</f>
        <v>#REF!</v>
      </c>
      <c r="M34" s="77" t="e">
        <f>VLOOKUP(A34,Sheet1!A:K,34,0)</f>
        <v>#REF!</v>
      </c>
      <c r="N34" s="77" t="e">
        <f>VLOOKUP(A34,Sheet1!A:K,39,0)</f>
        <v>#REF!</v>
      </c>
      <c r="O34" s="77" t="e">
        <f>VLOOKUP(A34,Sheet1!A:K,44,0)</f>
        <v>#REF!</v>
      </c>
      <c r="P34" s="77" t="e">
        <f>VLOOKUP(A34,Sheet1!A:K,49,0)</f>
        <v>#REF!</v>
      </c>
      <c r="Q34" s="77" t="e">
        <f>VLOOKUP(A34,Sheet1!A:K,54,0)</f>
        <v>#REF!</v>
      </c>
      <c r="R34" s="77" t="e">
        <f>VLOOKUP(A34,Sheet1!A:K,59,0)</f>
        <v>#REF!</v>
      </c>
      <c r="S34" s="77" t="e">
        <f>VLOOKUP(A34,Sheet1!A:K,64,0)</f>
        <v>#REF!</v>
      </c>
      <c r="T34" s="77" t="e">
        <f>VLOOKUP(A34,Sheet1!A:K,69,0)</f>
        <v>#REF!</v>
      </c>
    </row>
    <row r="35" spans="1:20" ht="15.75" x14ac:dyDescent="0.25">
      <c r="A35" s="78">
        <v>10233</v>
      </c>
      <c r="B35" s="75">
        <v>10101028001</v>
      </c>
      <c r="C35" s="79" t="s">
        <v>74</v>
      </c>
      <c r="D35" s="79" t="str">
        <f>VLOOKUP(B35,[8]Customers!$A$1:$D$58,3,FALSE)</f>
        <v>شركة وسائل التعمير للمقاولات</v>
      </c>
      <c r="E35" s="79" t="s">
        <v>221</v>
      </c>
      <c r="F35" s="79" t="s">
        <v>75</v>
      </c>
      <c r="G35" s="78">
        <v>15</v>
      </c>
      <c r="H35" s="78" t="s">
        <v>109</v>
      </c>
      <c r="I35" s="80" t="e">
        <f>VLOOKUP(A35,Sheet1!A:K,14,0)</f>
        <v>#REF!</v>
      </c>
      <c r="J35" s="80" t="e">
        <f>VLOOKUP(A35,Sheet1!A:K,19,0)</f>
        <v>#REF!</v>
      </c>
      <c r="K35" s="80" t="e">
        <f>VLOOKUP(A35,Sheet1!A:K,24,0)</f>
        <v>#REF!</v>
      </c>
      <c r="L35" s="80" t="e">
        <f>VLOOKUP(A35,Sheet1!A:K,29,0)</f>
        <v>#REF!</v>
      </c>
      <c r="M35" s="80" t="e">
        <f>VLOOKUP(A35,Sheet1!A:K,34,0)</f>
        <v>#REF!</v>
      </c>
      <c r="N35" s="80" t="e">
        <f>VLOOKUP(A35,Sheet1!A:K,39,0)</f>
        <v>#REF!</v>
      </c>
      <c r="O35" s="80" t="e">
        <f>VLOOKUP(A35,Sheet1!A:K,44,0)</f>
        <v>#REF!</v>
      </c>
      <c r="P35" s="80" t="e">
        <f>VLOOKUP(A35,Sheet1!A:K,49,0)</f>
        <v>#REF!</v>
      </c>
      <c r="Q35" s="80" t="e">
        <f>VLOOKUP(A35,Sheet1!A:K,54,0)</f>
        <v>#REF!</v>
      </c>
      <c r="R35" s="80" t="e">
        <f>VLOOKUP(A35,Sheet1!A:K,59,0)</f>
        <v>#REF!</v>
      </c>
      <c r="S35" s="80" t="e">
        <f>VLOOKUP(A35,Sheet1!A:K,64,0)</f>
        <v>#REF!</v>
      </c>
      <c r="T35" s="80" t="e">
        <f>VLOOKUP(A35,Sheet1!A:K,69,0)</f>
        <v>#REF!</v>
      </c>
    </row>
    <row r="36" spans="1:20" ht="15.75" x14ac:dyDescent="0.2">
      <c r="A36" s="74">
        <v>10222</v>
      </c>
      <c r="B36" s="75">
        <v>10101017801</v>
      </c>
      <c r="C36" s="76" t="s">
        <v>76</v>
      </c>
      <c r="D36" s="76" t="str">
        <f>VLOOKUP(B36,[8]Customers!$A$1:$D$58,3,FALSE)</f>
        <v xml:space="preserve"> شركة المواطن الدولية </v>
      </c>
      <c r="E36" s="76" t="s">
        <v>222</v>
      </c>
      <c r="F36" s="76" t="s">
        <v>77</v>
      </c>
      <c r="G36" s="74">
        <v>15</v>
      </c>
      <c r="H36" s="74" t="s">
        <v>109</v>
      </c>
      <c r="I36" s="77" t="e">
        <f>VLOOKUP(A36,Sheet1!A:K,14,0)</f>
        <v>#REF!</v>
      </c>
      <c r="J36" s="77" t="e">
        <f>VLOOKUP(A36,Sheet1!A:K,19,0)</f>
        <v>#REF!</v>
      </c>
      <c r="K36" s="77" t="e">
        <f>VLOOKUP(A36,Sheet1!A:K,24,0)</f>
        <v>#REF!</v>
      </c>
      <c r="L36" s="77" t="e">
        <f>VLOOKUP(A36,Sheet1!A:K,29,0)</f>
        <v>#REF!</v>
      </c>
      <c r="M36" s="77" t="e">
        <f>VLOOKUP(A36,Sheet1!A:K,34,0)</f>
        <v>#REF!</v>
      </c>
      <c r="N36" s="77" t="e">
        <f>VLOOKUP(A36,Sheet1!A:K,39,0)</f>
        <v>#REF!</v>
      </c>
      <c r="O36" s="77" t="e">
        <f>VLOOKUP(A36,Sheet1!A:K,44,0)</f>
        <v>#REF!</v>
      </c>
      <c r="P36" s="77" t="e">
        <f>VLOOKUP(A36,Sheet1!A:K,49,0)</f>
        <v>#REF!</v>
      </c>
      <c r="Q36" s="77" t="e">
        <f>VLOOKUP(A36,Sheet1!A:K,54,0)</f>
        <v>#REF!</v>
      </c>
      <c r="R36" s="77" t="e">
        <f>VLOOKUP(A36,Sheet1!A:K,59,0)</f>
        <v>#REF!</v>
      </c>
      <c r="S36" s="77" t="e">
        <f>VLOOKUP(A36,Sheet1!A:K,64,0)</f>
        <v>#REF!</v>
      </c>
      <c r="T36" s="77" t="e">
        <f>VLOOKUP(A36,Sheet1!A:K,69,0)</f>
        <v>#REF!</v>
      </c>
    </row>
    <row r="37" spans="1:20" ht="15.75" x14ac:dyDescent="0.25">
      <c r="A37" s="78">
        <v>10230</v>
      </c>
      <c r="B37" s="75">
        <v>10101018101</v>
      </c>
      <c r="C37" s="79" t="s">
        <v>78</v>
      </c>
      <c r="D37" s="79" t="str">
        <f>VLOOKUP(B37,[8]Customers!$A$1:$D$58,3,FALSE)</f>
        <v>شركة التعفف للأعمال الكهربائية</v>
      </c>
      <c r="E37" s="79" t="s">
        <v>223</v>
      </c>
      <c r="F37" s="79" t="s">
        <v>79</v>
      </c>
      <c r="G37" s="78"/>
      <c r="H37" s="78"/>
      <c r="I37" s="80" t="e">
        <f>VLOOKUP(A37,Sheet1!A:K,14,0)</f>
        <v>#REF!</v>
      </c>
      <c r="J37" s="80" t="e">
        <f>VLOOKUP(A37,Sheet1!A:K,19,0)</f>
        <v>#REF!</v>
      </c>
      <c r="K37" s="80" t="e">
        <f>VLOOKUP(A37,Sheet1!A:K,24,0)</f>
        <v>#REF!</v>
      </c>
      <c r="L37" s="80" t="e">
        <f>VLOOKUP(A37,Sheet1!A:K,29,0)</f>
        <v>#REF!</v>
      </c>
      <c r="M37" s="80" t="e">
        <f>VLOOKUP(A37,Sheet1!A:K,34,0)</f>
        <v>#REF!</v>
      </c>
      <c r="N37" s="80" t="e">
        <f>VLOOKUP(A37,Sheet1!A:K,39,0)</f>
        <v>#REF!</v>
      </c>
      <c r="O37" s="80" t="e">
        <f>VLOOKUP(A37,Sheet1!A:K,44,0)</f>
        <v>#REF!</v>
      </c>
      <c r="P37" s="80" t="e">
        <f>VLOOKUP(A37,Sheet1!A:K,49,0)</f>
        <v>#REF!</v>
      </c>
      <c r="Q37" s="80" t="e">
        <f>VLOOKUP(A37,Sheet1!A:K,54,0)</f>
        <v>#REF!</v>
      </c>
      <c r="R37" s="80" t="e">
        <f>VLOOKUP(A37,Sheet1!A:K,59,0)</f>
        <v>#REF!</v>
      </c>
      <c r="S37" s="80" t="e">
        <f>VLOOKUP(A37,Sheet1!A:K,64,0)</f>
        <v>#REF!</v>
      </c>
      <c r="T37" s="80" t="e">
        <f>VLOOKUP(A37,Sheet1!A:K,69,0)</f>
        <v>#REF!</v>
      </c>
    </row>
    <row r="38" spans="1:20" ht="15.75" x14ac:dyDescent="0.2">
      <c r="A38" s="74" t="s">
        <v>80</v>
      </c>
      <c r="B38" s="75"/>
      <c r="C38" s="76" t="s">
        <v>80</v>
      </c>
      <c r="D38" s="76" t="e">
        <f>VLOOKUP(B38,[8]Customers!$A$1:$D$58,3,FALSE)</f>
        <v>#N/A</v>
      </c>
      <c r="E38" s="76" t="s">
        <v>81</v>
      </c>
      <c r="F38" s="76" t="s">
        <v>81</v>
      </c>
      <c r="G38" s="74"/>
      <c r="H38" s="74"/>
      <c r="I38" s="77" t="e">
        <f>VLOOKUP(A38,Sheet1!A:K,14,0)</f>
        <v>#REF!</v>
      </c>
      <c r="J38" s="77" t="e">
        <f>VLOOKUP(A38,Sheet1!A:K,19,0)</f>
        <v>#REF!</v>
      </c>
      <c r="K38" s="77" t="e">
        <f>VLOOKUP(A38,Sheet1!A:K,24,0)</f>
        <v>#REF!</v>
      </c>
      <c r="L38" s="77" t="e">
        <f>VLOOKUP(A38,Sheet1!A:K,29,0)</f>
        <v>#REF!</v>
      </c>
      <c r="M38" s="77" t="e">
        <f>VLOOKUP(A38,Sheet1!A:K,34,0)</f>
        <v>#REF!</v>
      </c>
      <c r="N38" s="77" t="e">
        <f>VLOOKUP(A38,Sheet1!A:K,39,0)</f>
        <v>#REF!</v>
      </c>
      <c r="O38" s="77" t="e">
        <f>VLOOKUP(A38,Sheet1!A:K,44,0)</f>
        <v>#REF!</v>
      </c>
      <c r="P38" s="77" t="e">
        <f>VLOOKUP(A38,Sheet1!A:K,49,0)</f>
        <v>#REF!</v>
      </c>
      <c r="Q38" s="77" t="e">
        <f>VLOOKUP(A38,Sheet1!A:K,54,0)</f>
        <v>#REF!</v>
      </c>
      <c r="R38" s="77" t="e">
        <f>VLOOKUP(A38,Sheet1!A:K,59,0)</f>
        <v>#REF!</v>
      </c>
      <c r="S38" s="77" t="e">
        <f>VLOOKUP(A38,Sheet1!A:K,64,0)</f>
        <v>#REF!</v>
      </c>
      <c r="T38" s="77" t="e">
        <f>VLOOKUP(A38,Sheet1!A:K,69,0)</f>
        <v>#REF!</v>
      </c>
    </row>
    <row r="39" spans="1:20" ht="15.75" x14ac:dyDescent="0.25">
      <c r="A39" s="78">
        <v>10179</v>
      </c>
      <c r="B39" s="75">
        <v>10101014401</v>
      </c>
      <c r="C39" s="79" t="s">
        <v>82</v>
      </c>
      <c r="D39" s="79" t="str">
        <f>VLOOKUP(B39,[8]Customers!$A$1:$D$58,3,FALSE)</f>
        <v>شركة مجموعة الحقيط</v>
      </c>
      <c r="E39" s="79" t="s">
        <v>224</v>
      </c>
      <c r="F39" s="79" t="s">
        <v>83</v>
      </c>
      <c r="G39" s="78"/>
      <c r="H39" s="78"/>
      <c r="I39" s="80" t="e">
        <f>VLOOKUP(A39,Sheet1!A:K,14,0)</f>
        <v>#REF!</v>
      </c>
      <c r="J39" s="80" t="e">
        <f>VLOOKUP(A39,Sheet1!A:K,19,0)</f>
        <v>#REF!</v>
      </c>
      <c r="K39" s="80" t="e">
        <f>VLOOKUP(A39,Sheet1!A:K,24,0)</f>
        <v>#REF!</v>
      </c>
      <c r="L39" s="80" t="e">
        <f>VLOOKUP(A39,Sheet1!A:K,29,0)</f>
        <v>#REF!</v>
      </c>
      <c r="M39" s="80" t="e">
        <f>VLOOKUP(A39,Sheet1!A:K,34,0)</f>
        <v>#REF!</v>
      </c>
      <c r="N39" s="80" t="e">
        <f>VLOOKUP(A39,Sheet1!A:K,39,0)</f>
        <v>#REF!</v>
      </c>
      <c r="O39" s="80" t="e">
        <f>VLOOKUP(A39,Sheet1!A:K,44,0)</f>
        <v>#REF!</v>
      </c>
      <c r="P39" s="80" t="e">
        <f>VLOOKUP(A39,Sheet1!A:K,49,0)</f>
        <v>#REF!</v>
      </c>
      <c r="Q39" s="80" t="e">
        <f>VLOOKUP(A39,Sheet1!A:K,54,0)</f>
        <v>#REF!</v>
      </c>
      <c r="R39" s="80" t="e">
        <f>VLOOKUP(A39,Sheet1!A:K,59,0)</f>
        <v>#REF!</v>
      </c>
      <c r="S39" s="80" t="e">
        <f>VLOOKUP(A39,Sheet1!A:K,64,0)</f>
        <v>#REF!</v>
      </c>
      <c r="T39" s="80" t="e">
        <f>VLOOKUP(A39,Sheet1!A:K,69,0)</f>
        <v>#REF!</v>
      </c>
    </row>
    <row r="40" spans="1:20" ht="15.75" x14ac:dyDescent="0.2">
      <c r="A40" s="74">
        <v>10183</v>
      </c>
      <c r="B40" s="75">
        <v>10101018801</v>
      </c>
      <c r="C40" s="76" t="s">
        <v>85</v>
      </c>
      <c r="D40" s="76" t="str">
        <f>VLOOKUP(B40,[8]Customers!$A$1:$D$58,3,FALSE)</f>
        <v xml:space="preserve"> شركة الكفاح للمقاولات العامة</v>
      </c>
      <c r="E40" s="76" t="s">
        <v>225</v>
      </c>
      <c r="F40" s="76" t="s">
        <v>86</v>
      </c>
      <c r="G40" s="74"/>
      <c r="H40" s="74"/>
      <c r="I40" s="77" t="e">
        <f>VLOOKUP(A40,Sheet1!A:K,14,0)</f>
        <v>#REF!</v>
      </c>
      <c r="J40" s="77" t="e">
        <f>VLOOKUP(A40,Sheet1!A:K,19,0)</f>
        <v>#REF!</v>
      </c>
      <c r="K40" s="77" t="e">
        <f>VLOOKUP(A40,Sheet1!A:K,24,0)</f>
        <v>#REF!</v>
      </c>
      <c r="L40" s="77" t="e">
        <f>VLOOKUP(A40,Sheet1!A:K,29,0)</f>
        <v>#REF!</v>
      </c>
      <c r="M40" s="77" t="e">
        <f>VLOOKUP(A40,Sheet1!A:K,34,0)</f>
        <v>#REF!</v>
      </c>
      <c r="N40" s="77" t="e">
        <f>VLOOKUP(A40,Sheet1!A:K,39,0)</f>
        <v>#REF!</v>
      </c>
      <c r="O40" s="77" t="e">
        <f>VLOOKUP(A40,Sheet1!A:K,44,0)</f>
        <v>#REF!</v>
      </c>
      <c r="P40" s="77" t="e">
        <f>VLOOKUP(A40,Sheet1!A:K,49,0)</f>
        <v>#REF!</v>
      </c>
      <c r="Q40" s="77" t="e">
        <f>VLOOKUP(A40,Sheet1!A:K,54,0)</f>
        <v>#REF!</v>
      </c>
      <c r="R40" s="77" t="e">
        <f>VLOOKUP(A40,Sheet1!A:K,59,0)</f>
        <v>#REF!</v>
      </c>
      <c r="S40" s="77" t="e">
        <f>VLOOKUP(A40,Sheet1!A:K,64,0)</f>
        <v>#REF!</v>
      </c>
      <c r="T40" s="77" t="e">
        <f>VLOOKUP(A40,Sheet1!A:K,69,0)</f>
        <v>#REF!</v>
      </c>
    </row>
    <row r="41" spans="1:20" ht="15.75" x14ac:dyDescent="0.25">
      <c r="A41" s="78">
        <v>10156</v>
      </c>
      <c r="B41" s="75">
        <v>10101018701</v>
      </c>
      <c r="C41" s="79" t="s">
        <v>87</v>
      </c>
      <c r="D41" s="79" t="str">
        <f>VLOOKUP(B41,[8]Customers!$A$1:$D$58,3,FALSE)</f>
        <v>شركة رضايات المحدودة - قسم الانشاءات والصيانة</v>
      </c>
      <c r="E41" s="79" t="s">
        <v>226</v>
      </c>
      <c r="F41" s="79" t="s">
        <v>88</v>
      </c>
      <c r="G41" s="78"/>
      <c r="H41" s="78"/>
      <c r="I41" s="80" t="e">
        <f>VLOOKUP(A41,Sheet1!A:K,14,0)</f>
        <v>#REF!</v>
      </c>
      <c r="J41" s="80" t="e">
        <f>VLOOKUP(A41,Sheet1!A:K,19,0)</f>
        <v>#REF!</v>
      </c>
      <c r="K41" s="80" t="e">
        <f>VLOOKUP(A41,Sheet1!A:K,24,0)</f>
        <v>#REF!</v>
      </c>
      <c r="L41" s="80" t="e">
        <f>VLOOKUP(A41,Sheet1!A:K,29,0)</f>
        <v>#REF!</v>
      </c>
      <c r="M41" s="80" t="e">
        <f>VLOOKUP(A41,Sheet1!A:K,34,0)</f>
        <v>#REF!</v>
      </c>
      <c r="N41" s="80" t="e">
        <f>VLOOKUP(A41,Sheet1!A:K,39,0)</f>
        <v>#REF!</v>
      </c>
      <c r="O41" s="80" t="e">
        <f>VLOOKUP(A41,Sheet1!A:K,44,0)</f>
        <v>#REF!</v>
      </c>
      <c r="P41" s="80" t="e">
        <f>VLOOKUP(A41,Sheet1!A:K,49,0)</f>
        <v>#REF!</v>
      </c>
      <c r="Q41" s="80" t="e">
        <f>VLOOKUP(A41,Sheet1!A:K,54,0)</f>
        <v>#REF!</v>
      </c>
      <c r="R41" s="80" t="e">
        <f>VLOOKUP(A41,Sheet1!A:K,59,0)</f>
        <v>#REF!</v>
      </c>
      <c r="S41" s="80" t="e">
        <f>VLOOKUP(A41,Sheet1!A:K,64,0)</f>
        <v>#REF!</v>
      </c>
      <c r="T41" s="80" t="e">
        <f>VLOOKUP(A41,Sheet1!A:K,69,0)</f>
        <v>#REF!</v>
      </c>
    </row>
    <row r="42" spans="1:20" ht="15.75" x14ac:dyDescent="0.2">
      <c r="A42" s="74">
        <v>10147</v>
      </c>
      <c r="B42" s="75">
        <v>10101011903</v>
      </c>
      <c r="C42" s="76" t="s">
        <v>89</v>
      </c>
      <c r="D42" s="76" t="str">
        <f>VLOOKUP(B42,[8]Customers!$A$1:$D$58,3,FALSE)</f>
        <v>شركة ازميل للمقاولات العامة</v>
      </c>
      <c r="E42" s="76" t="s">
        <v>227</v>
      </c>
      <c r="F42" s="76" t="s">
        <v>90</v>
      </c>
      <c r="G42" s="74">
        <v>30</v>
      </c>
      <c r="H42" s="74" t="s">
        <v>109</v>
      </c>
      <c r="I42" s="77" t="e">
        <f>VLOOKUP(A42,Sheet1!A:K,14,0)</f>
        <v>#REF!</v>
      </c>
      <c r="J42" s="77" t="e">
        <f>VLOOKUP(A42,Sheet1!A:K,19,0)</f>
        <v>#REF!</v>
      </c>
      <c r="K42" s="77" t="e">
        <f>VLOOKUP(A42,Sheet1!A:K,24,0)</f>
        <v>#REF!</v>
      </c>
      <c r="L42" s="77" t="e">
        <f>VLOOKUP(A42,Sheet1!A:K,29,0)</f>
        <v>#REF!</v>
      </c>
      <c r="M42" s="77" t="e">
        <f>VLOOKUP(A42,Sheet1!A:K,34,0)</f>
        <v>#REF!</v>
      </c>
      <c r="N42" s="77" t="e">
        <f>VLOOKUP(A42,Sheet1!A:K,39,0)</f>
        <v>#REF!</v>
      </c>
      <c r="O42" s="77" t="e">
        <f>VLOOKUP(A42,Sheet1!A:K,44,0)</f>
        <v>#REF!</v>
      </c>
      <c r="P42" s="77" t="e">
        <f>VLOOKUP(A42,Sheet1!A:K,49,0)</f>
        <v>#REF!</v>
      </c>
      <c r="Q42" s="77" t="e">
        <f>VLOOKUP(A42,Sheet1!A:K,54,0)</f>
        <v>#REF!</v>
      </c>
      <c r="R42" s="77" t="e">
        <f>VLOOKUP(A42,Sheet1!A:K,59,0)</f>
        <v>#REF!</v>
      </c>
      <c r="S42" s="77" t="e">
        <f>VLOOKUP(A42,Sheet1!A:K,64,0)</f>
        <v>#REF!</v>
      </c>
      <c r="T42" s="77" t="e">
        <f>VLOOKUP(A42,Sheet1!A:K,69,0)</f>
        <v>#REF!</v>
      </c>
    </row>
    <row r="43" spans="1:20" ht="15.75" x14ac:dyDescent="0.25">
      <c r="A43" s="78">
        <v>10168</v>
      </c>
      <c r="B43" s="75">
        <v>10101018001</v>
      </c>
      <c r="C43" s="79" t="s">
        <v>91</v>
      </c>
      <c r="D43" s="79" t="str">
        <f>VLOOKUP(B43,[8]Customers!$A$1:$D$58,3,FALSE)</f>
        <v>شركة الخنينى العالمية</v>
      </c>
      <c r="E43" s="79" t="s">
        <v>228</v>
      </c>
      <c r="F43" s="79" t="s">
        <v>92</v>
      </c>
      <c r="G43" s="78"/>
      <c r="H43" s="78"/>
      <c r="I43" s="80" t="e">
        <f>VLOOKUP(A43,Sheet1!A:K,14,0)</f>
        <v>#REF!</v>
      </c>
      <c r="J43" s="80" t="e">
        <f>VLOOKUP(A43,Sheet1!A:K,19,0)</f>
        <v>#REF!</v>
      </c>
      <c r="K43" s="80" t="e">
        <f>VLOOKUP(A43,Sheet1!A:K,24,0)</f>
        <v>#REF!</v>
      </c>
      <c r="L43" s="80" t="e">
        <f>VLOOKUP(A43,Sheet1!A:K,29,0)</f>
        <v>#REF!</v>
      </c>
      <c r="M43" s="80" t="e">
        <f>VLOOKUP(A43,Sheet1!A:K,34,0)</f>
        <v>#REF!</v>
      </c>
      <c r="N43" s="80" t="e">
        <f>VLOOKUP(A43,Sheet1!A:K,39,0)</f>
        <v>#REF!</v>
      </c>
      <c r="O43" s="80" t="e">
        <f>VLOOKUP(A43,Sheet1!A:K,44,0)</f>
        <v>#REF!</v>
      </c>
      <c r="P43" s="80" t="e">
        <f>VLOOKUP(A43,Sheet1!A:K,49,0)</f>
        <v>#REF!</v>
      </c>
      <c r="Q43" s="80" t="e">
        <f>VLOOKUP(A43,Sheet1!A:K,54,0)</f>
        <v>#REF!</v>
      </c>
      <c r="R43" s="80" t="e">
        <f>VLOOKUP(A43,Sheet1!A:K,59,0)</f>
        <v>#REF!</v>
      </c>
      <c r="S43" s="80" t="e">
        <f>VLOOKUP(A43,Sheet1!A:K,64,0)</f>
        <v>#REF!</v>
      </c>
      <c r="T43" s="80" t="e">
        <f>VLOOKUP(A43,Sheet1!A:K,69,0)</f>
        <v>#REF!</v>
      </c>
    </row>
    <row r="44" spans="1:20" ht="15.75" x14ac:dyDescent="0.2">
      <c r="A44" s="74">
        <v>10208</v>
      </c>
      <c r="B44" s="75">
        <v>10101011804</v>
      </c>
      <c r="C44" s="76" t="s">
        <v>93</v>
      </c>
      <c r="D44" s="76" t="str">
        <f>VLOOKUP(B44,[8]Customers!$A$1:$D$58,3,FALSE)</f>
        <v>شركة الراشد للتجارة والمقاولات</v>
      </c>
      <c r="E44" s="76" t="s">
        <v>209</v>
      </c>
      <c r="F44" s="76" t="s">
        <v>21</v>
      </c>
      <c r="G44" s="74"/>
      <c r="H44" s="74"/>
      <c r="I44" s="77" t="e">
        <f>VLOOKUP(A44,Sheet1!A:K,14,0)</f>
        <v>#REF!</v>
      </c>
      <c r="J44" s="77" t="e">
        <f>VLOOKUP(A44,Sheet1!A:K,19,0)</f>
        <v>#REF!</v>
      </c>
      <c r="K44" s="77" t="e">
        <f>VLOOKUP(A44,Sheet1!A:K,24,0)</f>
        <v>#REF!</v>
      </c>
      <c r="L44" s="77" t="e">
        <f>VLOOKUP(A44,Sheet1!A:K,29,0)</f>
        <v>#REF!</v>
      </c>
      <c r="M44" s="77" t="e">
        <f>VLOOKUP(A44,Sheet1!A:K,34,0)</f>
        <v>#REF!</v>
      </c>
      <c r="N44" s="77" t="e">
        <f>VLOOKUP(A44,Sheet1!A:K,39,0)</f>
        <v>#REF!</v>
      </c>
      <c r="O44" s="77" t="e">
        <f>VLOOKUP(A44,Sheet1!A:K,44,0)</f>
        <v>#REF!</v>
      </c>
      <c r="P44" s="77" t="e">
        <f>VLOOKUP(A44,Sheet1!A:K,49,0)</f>
        <v>#REF!</v>
      </c>
      <c r="Q44" s="77" t="e">
        <f>VLOOKUP(A44,Sheet1!A:K,54,0)</f>
        <v>#REF!</v>
      </c>
      <c r="R44" s="77" t="e">
        <f>VLOOKUP(A44,Sheet1!A:K,59,0)</f>
        <v>#REF!</v>
      </c>
      <c r="S44" s="77" t="e">
        <f>VLOOKUP(A44,Sheet1!A:K,64,0)</f>
        <v>#REF!</v>
      </c>
      <c r="T44" s="77" t="e">
        <f>VLOOKUP(A44,Sheet1!A:K,69,0)</f>
        <v>#REF!</v>
      </c>
    </row>
    <row r="45" spans="1:20" ht="15.75" x14ac:dyDescent="0.25">
      <c r="A45" s="78" t="s">
        <v>94</v>
      </c>
      <c r="B45" s="75"/>
      <c r="C45" s="79" t="s">
        <v>94</v>
      </c>
      <c r="D45" s="79" t="e">
        <f>VLOOKUP(B45,[8]Customers!$A$1:$D$58,3,FALSE)</f>
        <v>#N/A</v>
      </c>
      <c r="E45" s="79" t="s">
        <v>94</v>
      </c>
      <c r="F45" s="79" t="s">
        <v>94</v>
      </c>
      <c r="G45" s="78"/>
      <c r="H45" s="78"/>
      <c r="I45" s="80" t="e">
        <f>VLOOKUP(A45,Sheet1!A:K,14,0)</f>
        <v>#REF!</v>
      </c>
      <c r="J45" s="80" t="e">
        <f>VLOOKUP(A45,Sheet1!A:K,19,0)</f>
        <v>#REF!</v>
      </c>
      <c r="K45" s="80" t="e">
        <f>VLOOKUP(A45,Sheet1!A:K,24,0)</f>
        <v>#REF!</v>
      </c>
      <c r="L45" s="80" t="e">
        <f>VLOOKUP(A45,Sheet1!A:K,29,0)</f>
        <v>#REF!</v>
      </c>
      <c r="M45" s="80" t="e">
        <f>VLOOKUP(A45,Sheet1!A:K,34,0)</f>
        <v>#REF!</v>
      </c>
      <c r="N45" s="80" t="e">
        <f>VLOOKUP(A45,Sheet1!A:K,39,0)</f>
        <v>#REF!</v>
      </c>
      <c r="O45" s="80" t="e">
        <f>VLOOKUP(A45,Sheet1!A:K,44,0)</f>
        <v>#REF!</v>
      </c>
      <c r="P45" s="80" t="e">
        <f>VLOOKUP(A45,Sheet1!A:K,49,0)</f>
        <v>#REF!</v>
      </c>
      <c r="Q45" s="80" t="e">
        <f>VLOOKUP(A45,Sheet1!A:K,54,0)</f>
        <v>#REF!</v>
      </c>
      <c r="R45" s="80" t="e">
        <f>VLOOKUP(A45,Sheet1!A:K,59,0)</f>
        <v>#REF!</v>
      </c>
      <c r="S45" s="80" t="e">
        <f>VLOOKUP(A45,Sheet1!A:K,64,0)</f>
        <v>#REF!</v>
      </c>
      <c r="T45" s="80" t="e">
        <f>VLOOKUP(A45,Sheet1!A:K,69,0)</f>
        <v>#REF!</v>
      </c>
    </row>
    <row r="46" spans="1:20" ht="15.75" x14ac:dyDescent="0.2">
      <c r="A46" s="74">
        <v>10248</v>
      </c>
      <c r="B46" s="75">
        <v>10101010601</v>
      </c>
      <c r="C46" s="76" t="s">
        <v>95</v>
      </c>
      <c r="D46" s="76" t="str">
        <f>VLOOKUP(B46,[8]Customers!$A$1:$D$58,3,FALSE)</f>
        <v>شركة بى اى سى العربية المحدودة</v>
      </c>
      <c r="E46" s="76" t="s">
        <v>208</v>
      </c>
      <c r="F46" s="76" t="s">
        <v>17</v>
      </c>
      <c r="G46" s="74">
        <v>30</v>
      </c>
      <c r="H46" s="74" t="s">
        <v>109</v>
      </c>
      <c r="I46" s="77" t="e">
        <f>VLOOKUP(A46,Sheet1!A:K,14,0)</f>
        <v>#REF!</v>
      </c>
      <c r="J46" s="77" t="e">
        <f>VLOOKUP(A46,Sheet1!A:K,19,0)</f>
        <v>#REF!</v>
      </c>
      <c r="K46" s="77" t="e">
        <f>VLOOKUP(A46,Sheet1!A:K,24,0)</f>
        <v>#REF!</v>
      </c>
      <c r="L46" s="77" t="e">
        <f>VLOOKUP(A46,Sheet1!A:K,29,0)</f>
        <v>#REF!</v>
      </c>
      <c r="M46" s="77" t="e">
        <f>VLOOKUP(A46,Sheet1!A:K,34,0)</f>
        <v>#REF!</v>
      </c>
      <c r="N46" s="77" t="e">
        <f>VLOOKUP(A46,Sheet1!A:K,39,0)</f>
        <v>#REF!</v>
      </c>
      <c r="O46" s="77" t="e">
        <f>VLOOKUP(A46,Sheet1!A:K,44,0)</f>
        <v>#REF!</v>
      </c>
      <c r="P46" s="77" t="e">
        <f>VLOOKUP(A46,Sheet1!A:K,49,0)</f>
        <v>#REF!</v>
      </c>
      <c r="Q46" s="77" t="e">
        <f>VLOOKUP(A46,Sheet1!A:K,54,0)</f>
        <v>#REF!</v>
      </c>
      <c r="R46" s="77" t="e">
        <f>VLOOKUP(A46,Sheet1!A:K,59,0)</f>
        <v>#REF!</v>
      </c>
      <c r="S46" s="77" t="e">
        <f>VLOOKUP(A46,Sheet1!A:K,64,0)</f>
        <v>#REF!</v>
      </c>
      <c r="T46" s="77" t="e">
        <f>VLOOKUP(A46,Sheet1!A:K,69,0)</f>
        <v>#REF!</v>
      </c>
    </row>
    <row r="47" spans="1:20" ht="15.75" x14ac:dyDescent="0.25">
      <c r="A47" s="78">
        <v>10229</v>
      </c>
      <c r="B47" s="75">
        <v>10101018901</v>
      </c>
      <c r="C47" s="79" t="s">
        <v>97</v>
      </c>
      <c r="D47" s="79" t="str">
        <f>VLOOKUP(B47,[8]Customers!$A$1:$D$58,3,FALSE)</f>
        <v xml:space="preserve"> شركة بايتور السعودية العربية للانشاءات</v>
      </c>
      <c r="E47" s="79" t="s">
        <v>218</v>
      </c>
      <c r="F47" s="79" t="s">
        <v>98</v>
      </c>
      <c r="G47" s="78"/>
      <c r="H47" s="78"/>
      <c r="I47" s="80" t="e">
        <f>VLOOKUP(A47,Sheet1!A:K,14,0)</f>
        <v>#REF!</v>
      </c>
      <c r="J47" s="80" t="e">
        <f>VLOOKUP(A47,Sheet1!A:K,19,0)</f>
        <v>#REF!</v>
      </c>
      <c r="K47" s="80" t="e">
        <f>VLOOKUP(A47,Sheet1!A:K,24,0)</f>
        <v>#REF!</v>
      </c>
      <c r="L47" s="80" t="e">
        <f>VLOOKUP(A47,Sheet1!A:K,29,0)</f>
        <v>#REF!</v>
      </c>
      <c r="M47" s="80" t="e">
        <f>VLOOKUP(A47,Sheet1!A:K,34,0)</f>
        <v>#REF!</v>
      </c>
      <c r="N47" s="80" t="e">
        <f>VLOOKUP(A47,Sheet1!A:K,39,0)</f>
        <v>#REF!</v>
      </c>
      <c r="O47" s="80" t="e">
        <f>VLOOKUP(A47,Sheet1!A:K,44,0)</f>
        <v>#REF!</v>
      </c>
      <c r="P47" s="80" t="e">
        <f>VLOOKUP(A47,Sheet1!A:K,49,0)</f>
        <v>#REF!</v>
      </c>
      <c r="Q47" s="80" t="e">
        <f>VLOOKUP(A47,Sheet1!A:K,54,0)</f>
        <v>#REF!</v>
      </c>
      <c r="R47" s="80" t="e">
        <f>VLOOKUP(A47,Sheet1!A:K,59,0)</f>
        <v>#REF!</v>
      </c>
      <c r="S47" s="80" t="e">
        <f>VLOOKUP(A47,Sheet1!A:K,64,0)</f>
        <v>#REF!</v>
      </c>
      <c r="T47" s="80" t="e">
        <f>VLOOKUP(A47,Sheet1!A:K,69,0)</f>
        <v>#REF!</v>
      </c>
    </row>
    <row r="48" spans="1:20" ht="15.75" x14ac:dyDescent="0.2">
      <c r="A48" s="74">
        <v>10238</v>
      </c>
      <c r="B48" s="75">
        <v>10101010701</v>
      </c>
      <c r="C48" s="76" t="s">
        <v>99</v>
      </c>
      <c r="D48" s="76" t="str">
        <f>VLOOKUP(B48,[8]Customers!$A$1:$D$58,3,FALSE)</f>
        <v>شركة الخطوط الراقية للديكور</v>
      </c>
      <c r="E48" s="76" t="s">
        <v>229</v>
      </c>
      <c r="F48" s="76" t="s">
        <v>100</v>
      </c>
      <c r="G48" s="74"/>
      <c r="H48" s="74"/>
      <c r="I48" s="77" t="e">
        <f>VLOOKUP(A48,Sheet1!A:K,14,0)</f>
        <v>#REF!</v>
      </c>
      <c r="J48" s="77" t="e">
        <f>VLOOKUP(A48,Sheet1!A:K,19,0)</f>
        <v>#REF!</v>
      </c>
      <c r="K48" s="77" t="e">
        <f>VLOOKUP(A48,Sheet1!A:K,24,0)</f>
        <v>#REF!</v>
      </c>
      <c r="L48" s="77" t="e">
        <f>VLOOKUP(A48,Sheet1!A:K,29,0)</f>
        <v>#REF!</v>
      </c>
      <c r="M48" s="77" t="e">
        <f>VLOOKUP(A48,Sheet1!A:K,34,0)</f>
        <v>#REF!</v>
      </c>
      <c r="N48" s="77" t="e">
        <f>VLOOKUP(A48,Sheet1!A:K,39,0)</f>
        <v>#REF!</v>
      </c>
      <c r="O48" s="77" t="e">
        <f>VLOOKUP(A48,Sheet1!A:K,44,0)</f>
        <v>#REF!</v>
      </c>
      <c r="P48" s="77" t="e">
        <f>VLOOKUP(A48,Sheet1!A:K,49,0)</f>
        <v>#REF!</v>
      </c>
      <c r="Q48" s="77" t="e">
        <f>VLOOKUP(A48,Sheet1!A:K,54,0)</f>
        <v>#REF!</v>
      </c>
      <c r="R48" s="77" t="e">
        <f>VLOOKUP(A48,Sheet1!A:K,59,0)</f>
        <v>#REF!</v>
      </c>
      <c r="S48" s="77" t="e">
        <f>VLOOKUP(A48,Sheet1!A:K,64,0)</f>
        <v>#REF!</v>
      </c>
      <c r="T48" s="77" t="e">
        <f>VLOOKUP(A48,Sheet1!A:K,69,0)</f>
        <v>#REF!</v>
      </c>
    </row>
    <row r="49" spans="1:20" ht="15.75" x14ac:dyDescent="0.25">
      <c r="A49" s="81">
        <v>10264</v>
      </c>
      <c r="B49" s="75"/>
      <c r="C49" s="79" t="s">
        <v>101</v>
      </c>
      <c r="D49" s="79" t="e">
        <f>VLOOKUP(B49,[8]Customers!$A$1:$D$58,3,FALSE)</f>
        <v>#N/A</v>
      </c>
      <c r="E49" s="79" t="s">
        <v>175</v>
      </c>
      <c r="F49" s="79" t="s">
        <v>175</v>
      </c>
      <c r="G49" s="78"/>
      <c r="H49" s="78"/>
      <c r="I49" s="80" t="e">
        <f>VLOOKUP(A49,Sheet1!A:K,14,0)</f>
        <v>#REF!</v>
      </c>
      <c r="J49" s="80" t="e">
        <f>VLOOKUP(A49,Sheet1!A:K,19,0)</f>
        <v>#REF!</v>
      </c>
      <c r="K49" s="80" t="e">
        <f>VLOOKUP(A49,Sheet1!A:K,24,0)</f>
        <v>#REF!</v>
      </c>
      <c r="L49" s="80" t="e">
        <f>VLOOKUP(A49,Sheet1!A:K,29,0)</f>
        <v>#REF!</v>
      </c>
      <c r="M49" s="80" t="e">
        <f>VLOOKUP(A49,Sheet1!A:K,34,0)</f>
        <v>#REF!</v>
      </c>
      <c r="N49" s="80" t="e">
        <f>VLOOKUP(A49,Sheet1!A:K,39,0)</f>
        <v>#REF!</v>
      </c>
      <c r="O49" s="80" t="e">
        <f>VLOOKUP(A49,Sheet1!A:K,44,0)</f>
        <v>#REF!</v>
      </c>
      <c r="P49" s="80" t="e">
        <f>VLOOKUP(A49,Sheet1!A:K,49,0)</f>
        <v>#REF!</v>
      </c>
      <c r="Q49" s="80" t="e">
        <f>VLOOKUP(A49,Sheet1!A:K,54,0)</f>
        <v>#REF!</v>
      </c>
      <c r="R49" s="80" t="e">
        <f>VLOOKUP(A49,Sheet1!A:K,59,0)</f>
        <v>#REF!</v>
      </c>
      <c r="S49" s="80" t="e">
        <f>VLOOKUP(A49,Sheet1!A:K,64,0)</f>
        <v>#REF!</v>
      </c>
      <c r="T49" s="80" t="e">
        <f>VLOOKUP(A49,Sheet1!A:K,69,0)</f>
        <v>#REF!</v>
      </c>
    </row>
    <row r="50" spans="1:20" ht="15.75" x14ac:dyDescent="0.2">
      <c r="A50" s="74">
        <v>10265</v>
      </c>
      <c r="B50" s="75"/>
      <c r="C50" s="76" t="s">
        <v>103</v>
      </c>
      <c r="D50" s="76" t="e">
        <f>VLOOKUP(B50,[8]Customers!$A$1:$D$58,3,FALSE)</f>
        <v>#N/A</v>
      </c>
      <c r="E50" s="76" t="s">
        <v>175</v>
      </c>
      <c r="F50" s="76" t="s">
        <v>175</v>
      </c>
      <c r="G50" s="74"/>
      <c r="H50" s="74"/>
      <c r="I50" s="77" t="e">
        <f>VLOOKUP(A50,Sheet1!A:K,14,0)</f>
        <v>#REF!</v>
      </c>
      <c r="J50" s="77" t="e">
        <f>VLOOKUP(A50,Sheet1!A:K,19,0)</f>
        <v>#REF!</v>
      </c>
      <c r="K50" s="77" t="e">
        <f>VLOOKUP(A50,Sheet1!A:K,24,0)</f>
        <v>#REF!</v>
      </c>
      <c r="L50" s="77" t="e">
        <f>VLOOKUP(A50,Sheet1!A:K,29,0)</f>
        <v>#REF!</v>
      </c>
      <c r="M50" s="77" t="e">
        <f>VLOOKUP(A50,Sheet1!A:K,34,0)</f>
        <v>#REF!</v>
      </c>
      <c r="N50" s="77" t="e">
        <f>VLOOKUP(A50,Sheet1!A:K,39,0)</f>
        <v>#REF!</v>
      </c>
      <c r="O50" s="77" t="e">
        <f>VLOOKUP(A50,Sheet1!A:K,44,0)</f>
        <v>#REF!</v>
      </c>
      <c r="P50" s="77" t="e">
        <f>VLOOKUP(A50,Sheet1!A:K,49,0)</f>
        <v>#REF!</v>
      </c>
      <c r="Q50" s="77" t="e">
        <f>VLOOKUP(A50,Sheet1!A:K,54,0)</f>
        <v>#REF!</v>
      </c>
      <c r="R50" s="77" t="e">
        <f>VLOOKUP(A50,Sheet1!A:K,59,0)</f>
        <v>#REF!</v>
      </c>
      <c r="S50" s="77" t="e">
        <f>VLOOKUP(A50,Sheet1!A:K,64,0)</f>
        <v>#REF!</v>
      </c>
      <c r="T50" s="77" t="e">
        <f>VLOOKUP(A50,Sheet1!A:K,69,0)</f>
        <v>#REF!</v>
      </c>
    </row>
  </sheetData>
  <autoFilter ref="A1:T50" xr:uid="{1FA4C7E7-599B-40CE-8771-810E933819D6}"/>
  <pageMargins left="0.7" right="0.7" top="0.75" bottom="0.75" header="0.3" footer="0.3"/>
  <pageSetup orientation="landscape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8 e c 9 e a d 8 - 2 6 a 3 - 4 1 8 3 - 8 c f f - 6 4 3 b b 5 b c 7 4 c 6 "   x m l n s = " h t t p : / / s c h e m a s . m i c r o s o f t . c o m / D a t a M a s h u p " > A A A A A H o E A A B Q S w M E F A A C A A g A E n N i W M W / O L m m A A A A 9 g A A A B I A H A B D b 2 5 m a W c v U G F j a 2 F n Z S 5 4 b W w g o h g A K K A U A A A A A A A A A A A A A A A A A A A A A A A A A A A A h Y 8 x D o I w G I W v Q r r T l m o M I T 9 l M M Z F E h M T 4 9 q U C o 1 Q D C 2 W u z l 4 J K 8 g R l E 3 x / e 9 b 3 j v f r 1 B N j R 1 c F G d 1 a 1 J U Y Q p C p S R b a F N m a L e H c M Y Z R y 2 Q p 5 E q Y J R N j Y Z b J G i y r l z Q o j 3 H v s Z b r u S M E o j c s g 3 O 1 m p R q C P r P / L o T b W C S M V 4 r B / j e E M R 2 y O F y z G F M g E I d f m K 7 B x 7 7 P 9 g b D s a 9 d 3 i o s u X K 2 B T B H I + w N / A F B L A w Q U A A I A C A A S c 2 J Y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E n N i W D 6 q m 1 9 y A Q A A F w M A A B M A H A B G b 3 J t d W x h c y 9 T Z W N 0 a W 9 u M S 5 t I K I Y A C i g F A A A A A A A A A A A A A A A A A A A A A A A A A A A A H 2 R Q W + C Q B C F 7 y b 8 h 8 3 2 o o k h a d L 0 Y j x Q x I S 0 l U a 2 m s Y Y A j h V I u y a Z d b Y E P 9 7 F 9 B i L Z Y L M N / s 7 H t v c o g x E Z z 4 9 f t + Y H S M T r 4 J J a y I r X K R g c w D l + 9 F E k M e P K n V G j B A E b j Z T k g k Q 5 I C G h 2 i H 1 8 o G Y O u O I c Y U t N W U g L H u Z D b S I h t t 1 c s J m E G Q / p 3 a n 0 y G C c p 0 O V x Y Q u O + u S y X 8 + 9 o / Y m 5 G u t h 3 3 t g O o L W B i l Y D I Z 8 v x T y M w W q c p 4 C f N u P a p f F N T 2 f E Z s Z 8 K c K b G 9 k U P 7 x O X 4 + G C W j c c + K e h Y i k x X U f + T V Y i A S V a D d 4 5 J m r a i k Q I y 0 o V W y D x m v Z C 5 N 3 3 2 z 5 y r L A J Z U W s 0 M 8 m b 9 f G q N b X g q c M 0 c L 3 J F T v 2 f n J 4 5 7 t k L 1 A n 4 e E G J K m N 5 0 0 k p 4 a K n m D 3 K r 7 y q p Z o z m E 0 3 h u r W h 6 1 E G U S q c o 4 n Y W p A t r o c g 4 o w 7 j U V f X f 2 l C p 5 Z a F c m M n C e U M p i M 1 y 4 + L m H + v 5 t + u i y 3 d 7 D v 2 j E 7 C b 1 g Y f A N Q S w E C L Q A U A A I A C A A S c 2 J Y x b 8 4 u a Y A A A D 2 A A A A E g A A A A A A A A A A A A A A A A A A A A A A Q 2 9 u Z m l n L 1 B h Y 2 t h Z 2 U u e G 1 s U E s B A i 0 A F A A C A A g A E n N i W A / K 6 a u k A A A A 6 Q A A A B M A A A A A A A A A A A A A A A A A 8 g A A A F t D b 2 5 0 Z W 5 0 X 1 R 5 c G V z X S 5 4 b W x Q S w E C L Q A U A A I A C A A S c 2 J Y P q q b X 3 I B A A A X A w A A E w A A A A A A A A A A A A A A A A D j A Q A A R m 9 y b X V s Y X M v U 2 V j d G l v b j E u b V B L B Q Y A A A A A A w A D A M I A A A C i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Y D g A A A A A A A D Y O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D d X N v b W V y c 1 9 J b n Z v a W N l c 1 9 C d W R n Z X R f d G 9 f S W 1 w b 3 J 0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j Q 1 M m I x Y j c t M j A z M y 0 0 M T N i L T g z N D M t N T M 1 Y j F m Y T J k Z m E 2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D d X N v b W V y c 1 9 J b n Z v a W N l c 1 9 C d W R n Z X R f d G 9 f S W 1 w b 3 J 0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1 c 2 9 t Z X J z X 0 l u d m 9 p Y 2 V z X 0 J 1 Z G d l d F 9 0 b 1 9 J b X B v c n Q v Q X V 0 b 1 J l b W 9 2 Z W R D b 2 x 1 b W 5 z M S 5 7 Q 0 9 T V C B D R U 5 U R V I g Q 0 9 E R S w w f S Z x d W 9 0 O y w m c X V v d D t T Z W N 0 a W 9 u M S 9 D d X N v b W V y c 1 9 J b n Z v a W N l c 1 9 C d W R n Z X R f d G 9 f S W 1 w b 3 J 0 L 0 F 1 d G 9 S Z W 1 v d m V k Q 2 9 s d W 1 u c z E u e 0 Z y b 2 0 s M X 0 m c X V v d D s s J n F 1 b 3 Q 7 U 2 V j d G l v b j E v Q 3 V z b 2 1 l c n N f S W 5 2 b 2 l j Z X N f Q n V k Z 2 V 0 X 3 R v X 0 l t c G 9 y d C 9 B d X R v U m V t b 3 Z l Z E N v b H V t b n M x L n t V b n R p b G w s M n 0 m c X V v d D s s J n F 1 b 3 Q 7 U 2 V j d G l v b j E v Q 3 V z b 2 1 l c n N f S W 5 2 b 2 l j Z X N f Q n V k Z 2 V 0 X 3 R v X 0 l t c G 9 y d C 9 B d X R v U m V t b 3 Z l Z E N v b H V t b n M x L n t E d W U g R G F 0 Z S w z f S Z x d W 9 0 O y w m c X V v d D t T Z W N 0 a W 9 u M S 9 D d X N v b W V y c 1 9 J b n Z v a W N l c 1 9 C d W R n Z X R f d G 9 f S W 1 w b 3 J 0 L 0 F 1 d G 9 S Z W 1 v d m V k Q 2 9 s d W 1 u c z E u e 0 F 0 d H J p Y n V 0 Z S w 0 f S Z x d W 9 0 O y w m c X V v d D t T Z W N 0 a W 9 u M S 9 D d X N v b W V y c 1 9 J b n Z v a W N l c 1 9 C d W R n Z X R f d G 9 f S W 1 w b 3 J 0 L 0 F 1 d G 9 S Z W 1 v d m V k Q 2 9 s d W 1 u c z E u e 1 Z h b H V l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0 N 1 c 2 9 t Z X J z X 0 l u d m 9 p Y 2 V z X 0 J 1 Z G d l d F 9 0 b 1 9 J b X B v c n Q v Q X V 0 b 1 J l b W 9 2 Z W R D b 2 x 1 b W 5 z M S 5 7 Q 0 9 T V C B D R U 5 U R V I g Q 0 9 E R S w w f S Z x d W 9 0 O y w m c X V v d D t T Z W N 0 a W 9 u M S 9 D d X N v b W V y c 1 9 J b n Z v a W N l c 1 9 C d W R n Z X R f d G 9 f S W 1 w b 3 J 0 L 0 F 1 d G 9 S Z W 1 v d m V k Q 2 9 s d W 1 u c z E u e 0 Z y b 2 0 s M X 0 m c X V v d D s s J n F 1 b 3 Q 7 U 2 V j d G l v b j E v Q 3 V z b 2 1 l c n N f S W 5 2 b 2 l j Z X N f Q n V k Z 2 V 0 X 3 R v X 0 l t c G 9 y d C 9 B d X R v U m V t b 3 Z l Z E N v b H V t b n M x L n t V b n R p b G w s M n 0 m c X V v d D s s J n F 1 b 3 Q 7 U 2 V j d G l v b j E v Q 3 V z b 2 1 l c n N f S W 5 2 b 2 l j Z X N f Q n V k Z 2 V 0 X 3 R v X 0 l t c G 9 y d C 9 B d X R v U m V t b 3 Z l Z E N v b H V t b n M x L n t E d W U g R G F 0 Z S w z f S Z x d W 9 0 O y w m c X V v d D t T Z W N 0 a W 9 u M S 9 D d X N v b W V y c 1 9 J b n Z v a W N l c 1 9 C d W R n Z X R f d G 9 f S W 1 w b 3 J 0 L 0 F 1 d G 9 S Z W 1 v d m V k Q 2 9 s d W 1 u c z E u e 0 F 0 d H J p Y n V 0 Z S w 0 f S Z x d W 9 0 O y w m c X V v d D t T Z W N 0 a W 9 u M S 9 D d X N v b W V y c 1 9 J b n Z v a W N l c 1 9 C d W R n Z X R f d G 9 f S W 1 w b 3 J 0 L 0 F 1 d G 9 S Z W 1 v d m V k Q 2 9 s d W 1 u c z E u e 1 Z h b H V l L D V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D T 1 N U I E N F T l R F U i B D T 0 R F J n F 1 b 3 Q 7 L C Z x d W 9 0 O 0 Z y b 2 0 m c X V v d D s s J n F 1 b 3 Q 7 V W 5 0 a W x s J n F 1 b 3 Q 7 L C Z x d W 9 0 O 0 R 1 Z S B E Y X R l J n F 1 b 3 Q 7 L C Z x d W 9 0 O 0 F 0 d H J p Y n V 0 Z S Z x d W 9 0 O y w m c X V v d D t W Y W x 1 Z S Z x d W 9 0 O 1 0 i I C 8 + P E V u d H J 5 I F R 5 c G U 9 I k Z p b G x D b 2 x 1 b W 5 U e X B l c y I g V m F s d W U 9 I n N B d 2 t K Q 1 F Z R i I g L z 4 8 R W 5 0 c n k g V H l w Z T 0 i R m l s b E x h c 3 R V c G R h d G V k I i B W Y W x 1 Z T 0 i Z D I w M j Q t M D M t M D J U M D Y 6 N T U 6 N T c u M T g 4 O D g w O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U 1 N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N 1 c 2 9 t Z X J z X 0 l u d m 9 p Y 2 V z X 0 J 1 Z G d l d F 9 0 b 1 9 J b X B v c n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V z b 2 1 l c n N f S W 5 2 b 2 l j Z X N f Q n V k Z 2 V 0 X 3 R v X 0 l t c G 9 y d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1 c 2 9 t Z X J z X 0 l u d m 9 p Y 2 V z X 0 J 1 Z G d l d F 9 0 b 1 9 J b X B v c n Q v V W 5 w a X Z v d G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V z b 2 1 l c n N f S W 5 2 b 2 l j Z X N f Q n V k Z 2 V 0 X 3 R v X 0 l t c G 9 y d C 9 F e H R y Y W N 0 Z W Q l M j B E Y X R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O G I r N p v w u 9 J s F 3 8 l 0 G Y 0 0 Y A A A A A A g A A A A A A A 2 Y A A M A A A A A Q A A A A l Z x a v Y i L e / i 3 f U 0 6 u V S y s g A A A A A E g A A A o A A A A B A A A A D k M c y d 5 H 1 M 7 h k / g C c s 9 m K 5 U A A A A K f y S 6 s 7 T S + Q F M P x 3 J 0 F E + L s F u T 3 q y s n 7 j f g g S f x M 8 b 5 I K 3 y N Y R 7 c u q a w K n r s T b z F 3 P r Z M h w v X w E Z o v k U 4 e / A B Y C B 5 G K F Z w 8 g W q v b M C w W j M y F A A A A C 8 r a D x / E H U 1 i P z 6 H L b X g Q r j B c s r < / D a t a M a s h u p > 
</file>

<file path=customXml/itemProps1.xml><?xml version="1.0" encoding="utf-8"?>
<ds:datastoreItem xmlns:ds="http://schemas.openxmlformats.org/officeDocument/2006/customXml" ds:itemID="{CA2F4EFF-16F5-42C1-A13A-99192B0D880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Sheet1</vt:lpstr>
      <vt:lpstr>Sheet2</vt:lpstr>
      <vt:lpstr>Sheet3</vt:lpstr>
      <vt:lpstr>Due Date</vt:lpstr>
      <vt:lpstr>Due Date 2024</vt:lpstr>
      <vt:lpstr>Sheet4</vt:lpstr>
      <vt:lpstr>Sheet6</vt:lpstr>
      <vt:lpstr>Sheet5</vt:lpstr>
      <vt:lpstr>Cash Flow</vt:lpstr>
      <vt:lpstr>Sheet1 (2)</vt:lpstr>
      <vt:lpstr>Cusomers_Invoices_Source_File</vt:lpstr>
      <vt:lpstr>Cusomers_Invoices_Budget_to_Imp</vt:lpstr>
      <vt:lpstr>الاقرارات مجمعه2023</vt:lpstr>
      <vt:lpstr>الاقرارات مجمعه2023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Moataz</dc:creator>
  <cp:lastModifiedBy>Ahmed Abuouf</cp:lastModifiedBy>
  <cp:lastPrinted>2024-02-29T12:09:43Z</cp:lastPrinted>
  <dcterms:created xsi:type="dcterms:W3CDTF">2024-01-10T10:16:54Z</dcterms:created>
  <dcterms:modified xsi:type="dcterms:W3CDTF">2024-03-14T09:59:40Z</dcterms:modified>
</cp:coreProperties>
</file>